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young/Desktop/to delete/"/>
    </mc:Choice>
  </mc:AlternateContent>
  <xr:revisionPtr revIDLastSave="0" documentId="13_ncr:1_{07BED899-B942-4F47-80B0-4C9DA659244B}" xr6:coauthVersionLast="45" xr6:coauthVersionMax="45" xr10:uidLastSave="{00000000-0000-0000-0000-000000000000}"/>
  <bookViews>
    <workbookView xWindow="0" yWindow="740" windowWidth="28800" windowHeight="17100" tabRatio="500" activeTab="1" xr2:uid="{00000000-000D-0000-FFFF-FFFF00000000}"/>
  </bookViews>
  <sheets>
    <sheet name="Sheet1" sheetId="1" r:id="rId1"/>
    <sheet name="Summary" sheetId="2" r:id="rId2"/>
  </sheets>
  <definedNames>
    <definedName name="_xlnm._FilterDatabase" localSheetId="0" hidden="1">Sheet1!$A$2:$S$41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" l="1"/>
  <c r="G8" i="2"/>
  <c r="H9" i="2"/>
  <c r="G9" i="2"/>
  <c r="H10" i="2"/>
  <c r="G10" i="2"/>
  <c r="H11" i="2"/>
  <c r="G11" i="2"/>
  <c r="H12" i="2"/>
  <c r="G12" i="2"/>
  <c r="H7" i="2"/>
  <c r="G7" i="2"/>
  <c r="H6" i="2"/>
  <c r="G6" i="2"/>
  <c r="H5" i="2"/>
  <c r="G5" i="2"/>
  <c r="D5" i="2"/>
  <c r="F5" i="2" s="1"/>
  <c r="E5" i="2"/>
  <c r="I12" i="2"/>
  <c r="I11" i="2"/>
  <c r="I10" i="2"/>
  <c r="I9" i="2"/>
  <c r="I8" i="2"/>
  <c r="I7" i="2"/>
  <c r="I6" i="2"/>
  <c r="I5" i="2"/>
  <c r="E31" i="2"/>
  <c r="E30" i="2"/>
  <c r="E29" i="2"/>
  <c r="E28" i="2"/>
  <c r="E27" i="2"/>
  <c r="E26" i="2"/>
  <c r="E22" i="2"/>
  <c r="E20" i="2"/>
  <c r="E19" i="2"/>
  <c r="E18" i="2"/>
  <c r="E17" i="2"/>
  <c r="D21" i="2"/>
  <c r="E21" i="2" s="1"/>
  <c r="C12" i="2"/>
  <c r="C11" i="2"/>
  <c r="C10" i="2"/>
  <c r="C9" i="2"/>
  <c r="C8" i="2"/>
  <c r="C7" i="2"/>
  <c r="C6" i="2"/>
  <c r="C5" i="2"/>
  <c r="E10" i="2"/>
  <c r="E9" i="2"/>
  <c r="F9" i="2" s="1"/>
  <c r="D9" i="2"/>
  <c r="E8" i="2"/>
  <c r="D8" i="2"/>
  <c r="F8" i="2"/>
  <c r="E12" i="2"/>
  <c r="E11" i="2"/>
  <c r="E7" i="2"/>
  <c r="F7" i="2" s="1"/>
  <c r="E6" i="2"/>
  <c r="D12" i="2"/>
  <c r="D11" i="2"/>
  <c r="D10" i="2"/>
  <c r="F10" i="2" s="1"/>
  <c r="D7" i="2"/>
  <c r="D6" i="2"/>
  <c r="F6" i="2" s="1"/>
  <c r="F12" i="2"/>
  <c r="F11" i="2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<sst xmlns="http://schemas.openxmlformats.org/spreadsheetml/2006/main" count="562" uniqueCount="118">
  <si>
    <t>Area Name</t>
  </si>
  <si>
    <t>Project Phase</t>
  </si>
  <si>
    <t>Application Type</t>
  </si>
  <si>
    <t>Native American Concerns?</t>
  </si>
  <si>
    <t>Tribes commented throughout the process</t>
  </si>
  <si>
    <t>General Public Commented throughout the process?</t>
  </si>
  <si>
    <t>project area contained wildlife protected under the Endangered Species Act (ESA)</t>
  </si>
  <si>
    <t>presence of migratory birds?</t>
  </si>
  <si>
    <t>presence of BLMSSS</t>
  </si>
  <si>
    <t>overlapping agency jurisdiction</t>
  </si>
  <si>
    <t>Year</t>
  </si>
  <si>
    <t>Exploration</t>
  </si>
  <si>
    <t>Power Plant</t>
  </si>
  <si>
    <t>Yes</t>
  </si>
  <si>
    <t>No</t>
  </si>
  <si>
    <t>BLM Field Office</t>
  </si>
  <si>
    <t>State</t>
  </si>
  <si>
    <t>Median # of Days</t>
  </si>
  <si>
    <t># of Yes</t>
  </si>
  <si>
    <t>Exploration Drilling</t>
  </si>
  <si>
    <t># of EAs</t>
  </si>
  <si>
    <t>Buffalo Valley - Jersey Valley</t>
  </si>
  <si>
    <t>GDP, POO, POU</t>
  </si>
  <si>
    <t>Brady Hot Springs</t>
  </si>
  <si>
    <t>Sundry Notice</t>
  </si>
  <si>
    <t>NV</t>
  </si>
  <si>
    <t>Humboldt</t>
  </si>
  <si>
    <t>Mount Lewis</t>
  </si>
  <si>
    <t>Coyote Canyon</t>
  </si>
  <si>
    <t>POO</t>
  </si>
  <si>
    <t>POU</t>
  </si>
  <si>
    <t>Stillwater</t>
  </si>
  <si>
    <t>Dixie Meadows</t>
  </si>
  <si>
    <t>Drum Mountain</t>
  </si>
  <si>
    <t>Well Field</t>
  </si>
  <si>
    <t>NOI</t>
  </si>
  <si>
    <t>UT</t>
  </si>
  <si>
    <t>Filmore</t>
  </si>
  <si>
    <t>Gabbs Valley</t>
  </si>
  <si>
    <t>NOI, POO, Sundry Notice</t>
  </si>
  <si>
    <t>Geysers Geothermal</t>
  </si>
  <si>
    <t>GDP, Sundry Notice</t>
  </si>
  <si>
    <t>CA</t>
  </si>
  <si>
    <t>Ukiah</t>
  </si>
  <si>
    <t>Golden</t>
  </si>
  <si>
    <t>Glass Buttes</t>
  </si>
  <si>
    <t>OR</t>
  </si>
  <si>
    <t>Prineville/Burns</t>
  </si>
  <si>
    <t>GDP</t>
  </si>
  <si>
    <t>POU, ROW</t>
  </si>
  <si>
    <t>McGinness Hills</t>
  </si>
  <si>
    <t>Neal Hot Springs</t>
  </si>
  <si>
    <t>New York Canyon</t>
  </si>
  <si>
    <t>Newberry Caldera</t>
  </si>
  <si>
    <t>Raft River</t>
  </si>
  <si>
    <t>San Emidio</t>
  </si>
  <si>
    <t>Silver Peak</t>
  </si>
  <si>
    <t>Soda Lake</t>
  </si>
  <si>
    <t>Malheur</t>
  </si>
  <si>
    <t>POU, POD</t>
  </si>
  <si>
    <t>Prineville</t>
  </si>
  <si>
    <t>Burley</t>
  </si>
  <si>
    <t>ID</t>
  </si>
  <si>
    <t>Winnemucca</t>
  </si>
  <si>
    <t>Tonopah</t>
  </si>
  <si>
    <t>exceptional concern for the ambient environment</t>
  </si>
  <si>
    <t>Patua</t>
  </si>
  <si>
    <t>Reese River</t>
  </si>
  <si>
    <t>GDP, POO</t>
  </si>
  <si>
    <t>Salt Wells</t>
  </si>
  <si>
    <t>Tungsten Mountain</t>
  </si>
  <si>
    <t>Aurora</t>
  </si>
  <si>
    <t xml:space="preserve">Exploration </t>
  </si>
  <si>
    <t>Carson City</t>
  </si>
  <si>
    <t>Leasing/Exploration</t>
  </si>
  <si>
    <t>Lease</t>
  </si>
  <si>
    <t>Exceptional Concern for Ambient Environment?</t>
  </si>
  <si>
    <t>POO, POU</t>
  </si>
  <si>
    <t>POO,POU,Sundry Notice</t>
  </si>
  <si>
    <t>Patua Geothermal Area</t>
  </si>
  <si>
    <t>unclear</t>
  </si>
  <si>
    <t>Exploration; Drilling; Power Plant</t>
  </si>
  <si>
    <t>ROW; POO</t>
  </si>
  <si>
    <t>McCoy Geothermal Area</t>
  </si>
  <si>
    <t>Central California</t>
  </si>
  <si>
    <t>Long Valley Caldera Geothermal Area</t>
  </si>
  <si>
    <t>CO</t>
  </si>
  <si>
    <t>DOE Golden Field Office</t>
  </si>
  <si>
    <t>GDP; POU</t>
  </si>
  <si>
    <t>Klamath Falls Geothermal Area</t>
  </si>
  <si>
    <t>Grass Valley Geothermal Area</t>
  </si>
  <si>
    <t>Dixie Valley Geothermal Area</t>
  </si>
  <si>
    <t>POO; POU; POD</t>
  </si>
  <si>
    <t>Dead Horse Wells Geothermal Area</t>
  </si>
  <si>
    <t>Color Country</t>
  </si>
  <si>
    <t>Cove Fort Geothermal Area</t>
  </si>
  <si>
    <t>unclear; public scoping</t>
  </si>
  <si>
    <t>Carson Lake Corral Geothermal Area</t>
  </si>
  <si>
    <t>Bristol Bay Geothermal Area</t>
  </si>
  <si>
    <t>ROW; POO; POU</t>
  </si>
  <si>
    <t>Blue Mountain Geothermal Area</t>
  </si>
  <si>
    <t>new surface disturbance (acres)</t>
  </si>
  <si>
    <t>power plant size (MWs)</t>
  </si>
  <si>
    <t>Well Field/Power Plant</t>
  </si>
  <si>
    <t>Exploration/Well Field/Power Plant</t>
  </si>
  <si>
    <t>Average # of Days</t>
  </si>
  <si>
    <t>Median # of Months</t>
  </si>
  <si>
    <t>Difference</t>
  </si>
  <si>
    <r>
      <t>Number of Days (</t>
    </r>
    <r>
      <rPr>
        <i/>
        <sz val="12"/>
        <color rgb="FFFF0000"/>
        <rFont val="Calibri"/>
        <family val="2"/>
        <scheme val="minor"/>
      </rPr>
      <t>application to DR</t>
    </r>
    <r>
      <rPr>
        <sz val="12"/>
        <color theme="1"/>
        <rFont val="Calibri"/>
        <family val="2"/>
        <scheme val="minor"/>
      </rPr>
      <t>)</t>
    </r>
  </si>
  <si>
    <t>List all EAs here</t>
  </si>
  <si>
    <t>ROW</t>
  </si>
  <si>
    <t>POO, ROW, GDP</t>
  </si>
  <si>
    <t>Significant Tribe Comment?</t>
  </si>
  <si>
    <t>Significant Public Comment?</t>
  </si>
  <si>
    <t>ESA Species present?</t>
  </si>
  <si>
    <t>Migratory Birds Present?</t>
  </si>
  <si>
    <t>BLMSSS Present?</t>
  </si>
  <si>
    <t>Overlapping Jurisdictions of Federal Agencies?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</si>
</sst>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" borderId="0" xfId="0" applyFont="1" applyFill="1" applyAlignment="1">
      <alignment horizontal="center" wrapText="1"/>
    </xf>
    <xf numFmtId="0" fontId="0" fillId="3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0" fontId="0" fillId="0" borderId="0" xfId="0" quotePrefix="1" applyNumberFormat="1" applyFont="1" applyAlignment="1">
      <alignment horizontal="center"/>
    </xf>
    <xf numFmtId="12" fontId="0" fillId="0" borderId="0" xfId="0" applyNumberFormat="1" applyFont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Project Size (MW)</c:v>
          </c:tx>
          <c:spPr>
            <a:ln w="47625">
              <a:noFill/>
            </a:ln>
          </c:spPr>
          <c:xVal>
            <c:numRef>
              <c:f>Sheet1!$M$3:$M$41</c:f>
              <c:numCache>
                <c:formatCode>General</c:formatCode>
                <c:ptCount val="39"/>
                <c:pt idx="1">
                  <c:v>37.5</c:v>
                </c:pt>
                <c:pt idx="4">
                  <c:v>15</c:v>
                </c:pt>
                <c:pt idx="6">
                  <c:v>20</c:v>
                </c:pt>
                <c:pt idx="7">
                  <c:v>67</c:v>
                </c:pt>
                <c:pt idx="8">
                  <c:v>75</c:v>
                </c:pt>
                <c:pt idx="9">
                  <c:v>35</c:v>
                </c:pt>
                <c:pt idx="10">
                  <c:v>30</c:v>
                </c:pt>
                <c:pt idx="12">
                  <c:v>1.1000000000000001</c:v>
                </c:pt>
                <c:pt idx="18">
                  <c:v>10</c:v>
                </c:pt>
                <c:pt idx="21">
                  <c:v>33</c:v>
                </c:pt>
                <c:pt idx="22">
                  <c:v>22</c:v>
                </c:pt>
                <c:pt idx="25">
                  <c:v>70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</c:numCache>
            </c:numRef>
          </c:xVal>
          <c:yVal>
            <c:numRef>
              <c:f>Sheet1!$S$3:$S$41</c:f>
              <c:numCache>
                <c:formatCode>General</c:formatCode>
                <c:ptCount val="39"/>
                <c:pt idx="0">
                  <c:v>343</c:v>
                </c:pt>
                <c:pt idx="1">
                  <c:v>380</c:v>
                </c:pt>
                <c:pt idx="2">
                  <c:v>115</c:v>
                </c:pt>
                <c:pt idx="3">
                  <c:v>98</c:v>
                </c:pt>
                <c:pt idx="4">
                  <c:v>406</c:v>
                </c:pt>
                <c:pt idx="5">
                  <c:v>296</c:v>
                </c:pt>
                <c:pt idx="6">
                  <c:v>946</c:v>
                </c:pt>
                <c:pt idx="7">
                  <c:v>336</c:v>
                </c:pt>
                <c:pt idx="8">
                  <c:v>214</c:v>
                </c:pt>
                <c:pt idx="9">
                  <c:v>221</c:v>
                </c:pt>
                <c:pt idx="10">
                  <c:v>510</c:v>
                </c:pt>
                <c:pt idx="11">
                  <c:v>217</c:v>
                </c:pt>
                <c:pt idx="12">
                  <c:v>292</c:v>
                </c:pt>
                <c:pt idx="13">
                  <c:v>363</c:v>
                </c:pt>
                <c:pt idx="14">
                  <c:v>155</c:v>
                </c:pt>
                <c:pt idx="15">
                  <c:v>192</c:v>
                </c:pt>
                <c:pt idx="16">
                  <c:v>853</c:v>
                </c:pt>
                <c:pt idx="17">
                  <c:v>274</c:v>
                </c:pt>
                <c:pt idx="18">
                  <c:v>111</c:v>
                </c:pt>
                <c:pt idx="19">
                  <c:v>77</c:v>
                </c:pt>
                <c:pt idx="20">
                  <c:v>560</c:v>
                </c:pt>
                <c:pt idx="21">
                  <c:v>337</c:v>
                </c:pt>
                <c:pt idx="22">
                  <c:v>542</c:v>
                </c:pt>
                <c:pt idx="23">
                  <c:v>125</c:v>
                </c:pt>
                <c:pt idx="24">
                  <c:v>354</c:v>
                </c:pt>
                <c:pt idx="25">
                  <c:v>509</c:v>
                </c:pt>
                <c:pt idx="26">
                  <c:v>302</c:v>
                </c:pt>
                <c:pt idx="27">
                  <c:v>532</c:v>
                </c:pt>
                <c:pt idx="28">
                  <c:v>327</c:v>
                </c:pt>
                <c:pt idx="29">
                  <c:v>417</c:v>
                </c:pt>
                <c:pt idx="30">
                  <c:v>327</c:v>
                </c:pt>
                <c:pt idx="31">
                  <c:v>215</c:v>
                </c:pt>
                <c:pt idx="32">
                  <c:v>142</c:v>
                </c:pt>
                <c:pt idx="33">
                  <c:v>158</c:v>
                </c:pt>
                <c:pt idx="34">
                  <c:v>725</c:v>
                </c:pt>
                <c:pt idx="35">
                  <c:v>739</c:v>
                </c:pt>
                <c:pt idx="36">
                  <c:v>292</c:v>
                </c:pt>
                <c:pt idx="37">
                  <c:v>112</c:v>
                </c:pt>
                <c:pt idx="38">
                  <c:v>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2B-724C-BF58-5D6D61BF9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597000"/>
        <c:axId val="-2138598072"/>
      </c:scatterChart>
      <c:valAx>
        <c:axId val="-2137597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Project</a:t>
                </a:r>
                <a:r>
                  <a:rPr lang="en-US" baseline="0"/>
                  <a:t> Size (MW)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8598072"/>
        <c:crosses val="autoZero"/>
        <c:crossBetween val="midCat"/>
      </c:valAx>
      <c:valAx>
        <c:axId val="-2138598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Days for EA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7597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Sheet1!$P$3:$P$41</c:f>
              <c:numCache>
                <c:formatCode>General</c:formatCode>
                <c:ptCount val="39"/>
                <c:pt idx="0">
                  <c:v>2006</c:v>
                </c:pt>
                <c:pt idx="1">
                  <c:v>2007</c:v>
                </c:pt>
                <c:pt idx="2">
                  <c:v>2013</c:v>
                </c:pt>
                <c:pt idx="3">
                  <c:v>2010</c:v>
                </c:pt>
                <c:pt idx="4">
                  <c:v>2010</c:v>
                </c:pt>
                <c:pt idx="5">
                  <c:v>2008</c:v>
                </c:pt>
                <c:pt idx="6">
                  <c:v>2012</c:v>
                </c:pt>
                <c:pt idx="7">
                  <c:v>2012</c:v>
                </c:pt>
                <c:pt idx="8">
                  <c:v>2011</c:v>
                </c:pt>
                <c:pt idx="9">
                  <c:v>2012</c:v>
                </c:pt>
                <c:pt idx="10">
                  <c:v>2012</c:v>
                </c:pt>
                <c:pt idx="11">
                  <c:v>2010</c:v>
                </c:pt>
                <c:pt idx="12">
                  <c:v>2010</c:v>
                </c:pt>
                <c:pt idx="13">
                  <c:v>2010</c:v>
                </c:pt>
                <c:pt idx="14">
                  <c:v>2009</c:v>
                </c:pt>
                <c:pt idx="15">
                  <c:v>2010</c:v>
                </c:pt>
                <c:pt idx="16">
                  <c:v>2013</c:v>
                </c:pt>
                <c:pt idx="17">
                  <c:v>2011</c:v>
                </c:pt>
                <c:pt idx="18">
                  <c:v>2008</c:v>
                </c:pt>
                <c:pt idx="19">
                  <c:v>2002</c:v>
                </c:pt>
                <c:pt idx="20">
                  <c:v>2011</c:v>
                </c:pt>
                <c:pt idx="21">
                  <c:v>2011</c:v>
                </c:pt>
                <c:pt idx="22">
                  <c:v>2009</c:v>
                </c:pt>
                <c:pt idx="23">
                  <c:v>2011</c:v>
                </c:pt>
                <c:pt idx="24">
                  <c:v>2010</c:v>
                </c:pt>
                <c:pt idx="25">
                  <c:v>2013</c:v>
                </c:pt>
                <c:pt idx="26">
                  <c:v>2010</c:v>
                </c:pt>
                <c:pt idx="27">
                  <c:v>2011</c:v>
                </c:pt>
                <c:pt idx="28">
                  <c:v>2011</c:v>
                </c:pt>
                <c:pt idx="29">
                  <c:v>2010</c:v>
                </c:pt>
                <c:pt idx="30">
                  <c:v>2012</c:v>
                </c:pt>
                <c:pt idx="31">
                  <c:v>2010</c:v>
                </c:pt>
                <c:pt idx="32">
                  <c:v>2006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2010</c:v>
                </c:pt>
                <c:pt idx="37">
                  <c:v>2009</c:v>
                </c:pt>
                <c:pt idx="38">
                  <c:v>2012</c:v>
                </c:pt>
              </c:numCache>
            </c:numRef>
          </c:xVal>
          <c:yVal>
            <c:numRef>
              <c:f>Sheet1!$S$3:$S$41</c:f>
              <c:numCache>
                <c:formatCode>General</c:formatCode>
                <c:ptCount val="39"/>
                <c:pt idx="0">
                  <c:v>343</c:v>
                </c:pt>
                <c:pt idx="1">
                  <c:v>380</c:v>
                </c:pt>
                <c:pt idx="2">
                  <c:v>115</c:v>
                </c:pt>
                <c:pt idx="3">
                  <c:v>98</c:v>
                </c:pt>
                <c:pt idx="4">
                  <c:v>406</c:v>
                </c:pt>
                <c:pt idx="5">
                  <c:v>296</c:v>
                </c:pt>
                <c:pt idx="6">
                  <c:v>946</c:v>
                </c:pt>
                <c:pt idx="7">
                  <c:v>336</c:v>
                </c:pt>
                <c:pt idx="8">
                  <c:v>214</c:v>
                </c:pt>
                <c:pt idx="9">
                  <c:v>221</c:v>
                </c:pt>
                <c:pt idx="10">
                  <c:v>510</c:v>
                </c:pt>
                <c:pt idx="11">
                  <c:v>217</c:v>
                </c:pt>
                <c:pt idx="12">
                  <c:v>292</c:v>
                </c:pt>
                <c:pt idx="13">
                  <c:v>363</c:v>
                </c:pt>
                <c:pt idx="14">
                  <c:v>155</c:v>
                </c:pt>
                <c:pt idx="15">
                  <c:v>192</c:v>
                </c:pt>
                <c:pt idx="16">
                  <c:v>853</c:v>
                </c:pt>
                <c:pt idx="17">
                  <c:v>274</c:v>
                </c:pt>
                <c:pt idx="18">
                  <c:v>111</c:v>
                </c:pt>
                <c:pt idx="19">
                  <c:v>77</c:v>
                </c:pt>
                <c:pt idx="20">
                  <c:v>560</c:v>
                </c:pt>
                <c:pt idx="21">
                  <c:v>337</c:v>
                </c:pt>
                <c:pt idx="22">
                  <c:v>542</c:v>
                </c:pt>
                <c:pt idx="23">
                  <c:v>125</c:v>
                </c:pt>
                <c:pt idx="24">
                  <c:v>354</c:v>
                </c:pt>
                <c:pt idx="25">
                  <c:v>509</c:v>
                </c:pt>
                <c:pt idx="26">
                  <c:v>302</c:v>
                </c:pt>
                <c:pt idx="27">
                  <c:v>532</c:v>
                </c:pt>
                <c:pt idx="28">
                  <c:v>327</c:v>
                </c:pt>
                <c:pt idx="29">
                  <c:v>417</c:v>
                </c:pt>
                <c:pt idx="30">
                  <c:v>327</c:v>
                </c:pt>
                <c:pt idx="31">
                  <c:v>215</c:v>
                </c:pt>
                <c:pt idx="32">
                  <c:v>142</c:v>
                </c:pt>
                <c:pt idx="33">
                  <c:v>158</c:v>
                </c:pt>
                <c:pt idx="34">
                  <c:v>725</c:v>
                </c:pt>
                <c:pt idx="35">
                  <c:v>739</c:v>
                </c:pt>
                <c:pt idx="36">
                  <c:v>292</c:v>
                </c:pt>
                <c:pt idx="37">
                  <c:v>112</c:v>
                </c:pt>
                <c:pt idx="38">
                  <c:v>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79-9240-B0BE-AB3975CEC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8563848"/>
        <c:axId val="-2138558440"/>
      </c:scatterChart>
      <c:valAx>
        <c:axId val="-213856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8558440"/>
        <c:crosses val="autoZero"/>
        <c:crossBetween val="midCat"/>
      </c:valAx>
      <c:valAx>
        <c:axId val="-2138558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Days for EA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8563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Surface Disturbance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Sheet1!$N$3:$N$41</c:f>
              <c:numCache>
                <c:formatCode>General</c:formatCode>
                <c:ptCount val="39"/>
                <c:pt idx="0">
                  <c:v>0</c:v>
                </c:pt>
                <c:pt idx="1">
                  <c:v>52</c:v>
                </c:pt>
                <c:pt idx="2">
                  <c:v>0</c:v>
                </c:pt>
                <c:pt idx="3">
                  <c:v>120</c:v>
                </c:pt>
                <c:pt idx="4">
                  <c:v>8470</c:v>
                </c:pt>
                <c:pt idx="5">
                  <c:v>25</c:v>
                </c:pt>
                <c:pt idx="6">
                  <c:v>130</c:v>
                </c:pt>
                <c:pt idx="7">
                  <c:v>3530</c:v>
                </c:pt>
                <c:pt idx="8">
                  <c:v>61</c:v>
                </c:pt>
                <c:pt idx="9">
                  <c:v>84.3</c:v>
                </c:pt>
                <c:pt idx="10">
                  <c:v>137</c:v>
                </c:pt>
                <c:pt idx="11">
                  <c:v>141.6</c:v>
                </c:pt>
                <c:pt idx="12">
                  <c:v>12</c:v>
                </c:pt>
                <c:pt idx="13">
                  <c:v>1.5</c:v>
                </c:pt>
                <c:pt idx="14">
                  <c:v>0</c:v>
                </c:pt>
                <c:pt idx="15">
                  <c:v>0</c:v>
                </c:pt>
                <c:pt idx="16">
                  <c:v>52</c:v>
                </c:pt>
                <c:pt idx="17">
                  <c:v>69.790000000000006</c:v>
                </c:pt>
                <c:pt idx="18">
                  <c:v>1.2</c:v>
                </c:pt>
                <c:pt idx="19">
                  <c:v>3.3</c:v>
                </c:pt>
                <c:pt idx="20">
                  <c:v>69</c:v>
                </c:pt>
                <c:pt idx="21">
                  <c:v>68</c:v>
                </c:pt>
                <c:pt idx="22">
                  <c:v>25</c:v>
                </c:pt>
                <c:pt idx="23">
                  <c:v>9</c:v>
                </c:pt>
                <c:pt idx="24">
                  <c:v>81.8</c:v>
                </c:pt>
                <c:pt idx="25">
                  <c:v>268</c:v>
                </c:pt>
                <c:pt idx="26">
                  <c:v>2.5</c:v>
                </c:pt>
                <c:pt idx="27" formatCode="#\ ?/?">
                  <c:v>0.66</c:v>
                </c:pt>
                <c:pt idx="28">
                  <c:v>620</c:v>
                </c:pt>
                <c:pt idx="29">
                  <c:v>110</c:v>
                </c:pt>
                <c:pt idx="30">
                  <c:v>60</c:v>
                </c:pt>
                <c:pt idx="31">
                  <c:v>14</c:v>
                </c:pt>
                <c:pt idx="32">
                  <c:v>9.68</c:v>
                </c:pt>
                <c:pt idx="33">
                  <c:v>0</c:v>
                </c:pt>
                <c:pt idx="34">
                  <c:v>21.5</c:v>
                </c:pt>
                <c:pt idx="35">
                  <c:v>5.6</c:v>
                </c:pt>
                <c:pt idx="36">
                  <c:v>20.84</c:v>
                </c:pt>
                <c:pt idx="37">
                  <c:v>0</c:v>
                </c:pt>
                <c:pt idx="38">
                  <c:v>131.1</c:v>
                </c:pt>
              </c:numCache>
            </c:numRef>
          </c:xVal>
          <c:yVal>
            <c:numRef>
              <c:f>Sheet1!$S$3:$S$41</c:f>
              <c:numCache>
                <c:formatCode>General</c:formatCode>
                <c:ptCount val="39"/>
                <c:pt idx="0">
                  <c:v>343</c:v>
                </c:pt>
                <c:pt idx="1">
                  <c:v>380</c:v>
                </c:pt>
                <c:pt idx="2">
                  <c:v>115</c:v>
                </c:pt>
                <c:pt idx="3">
                  <c:v>98</c:v>
                </c:pt>
                <c:pt idx="4">
                  <c:v>406</c:v>
                </c:pt>
                <c:pt idx="5">
                  <c:v>296</c:v>
                </c:pt>
                <c:pt idx="6">
                  <c:v>946</c:v>
                </c:pt>
                <c:pt idx="7">
                  <c:v>336</c:v>
                </c:pt>
                <c:pt idx="8">
                  <c:v>214</c:v>
                </c:pt>
                <c:pt idx="9">
                  <c:v>221</c:v>
                </c:pt>
                <c:pt idx="10">
                  <c:v>510</c:v>
                </c:pt>
                <c:pt idx="11">
                  <c:v>217</c:v>
                </c:pt>
                <c:pt idx="12">
                  <c:v>292</c:v>
                </c:pt>
                <c:pt idx="13">
                  <c:v>363</c:v>
                </c:pt>
                <c:pt idx="14">
                  <c:v>155</c:v>
                </c:pt>
                <c:pt idx="15">
                  <c:v>192</c:v>
                </c:pt>
                <c:pt idx="16">
                  <c:v>853</c:v>
                </c:pt>
                <c:pt idx="17">
                  <c:v>274</c:v>
                </c:pt>
                <c:pt idx="18">
                  <c:v>111</c:v>
                </c:pt>
                <c:pt idx="19">
                  <c:v>77</c:v>
                </c:pt>
                <c:pt idx="20">
                  <c:v>560</c:v>
                </c:pt>
                <c:pt idx="21">
                  <c:v>337</c:v>
                </c:pt>
                <c:pt idx="22">
                  <c:v>542</c:v>
                </c:pt>
                <c:pt idx="23">
                  <c:v>125</c:v>
                </c:pt>
                <c:pt idx="24">
                  <c:v>354</c:v>
                </c:pt>
                <c:pt idx="25">
                  <c:v>509</c:v>
                </c:pt>
                <c:pt idx="26">
                  <c:v>302</c:v>
                </c:pt>
                <c:pt idx="27">
                  <c:v>532</c:v>
                </c:pt>
                <c:pt idx="28">
                  <c:v>327</c:v>
                </c:pt>
                <c:pt idx="29">
                  <c:v>417</c:v>
                </c:pt>
                <c:pt idx="30">
                  <c:v>327</c:v>
                </c:pt>
                <c:pt idx="31">
                  <c:v>215</c:v>
                </c:pt>
                <c:pt idx="32">
                  <c:v>142</c:v>
                </c:pt>
                <c:pt idx="33">
                  <c:v>158</c:v>
                </c:pt>
                <c:pt idx="34">
                  <c:v>725</c:v>
                </c:pt>
                <c:pt idx="35">
                  <c:v>739</c:v>
                </c:pt>
                <c:pt idx="36">
                  <c:v>292</c:v>
                </c:pt>
                <c:pt idx="37">
                  <c:v>112</c:v>
                </c:pt>
                <c:pt idx="38">
                  <c:v>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2A-4747-B486-A4A8B67A2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8529112"/>
        <c:axId val="-2138523416"/>
      </c:scatterChart>
      <c:valAx>
        <c:axId val="-2138529112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New Surface Disturbance</a:t>
                </a:r>
                <a:r>
                  <a:rPr lang="en-US" baseline="0"/>
                  <a:t> (acres)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8523416"/>
        <c:crosses val="autoZero"/>
        <c:crossBetween val="midCat"/>
      </c:valAx>
      <c:valAx>
        <c:axId val="-2138523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Days for EA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8529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2</xdr:row>
      <xdr:rowOff>111125</xdr:rowOff>
    </xdr:from>
    <xdr:to>
      <xdr:col>14</xdr:col>
      <xdr:colOff>781050</xdr:colOff>
      <xdr:row>17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431800</xdr:colOff>
      <xdr:row>17</xdr:row>
      <xdr:rowOff>12700</xdr:rowOff>
    </xdr:from>
    <xdr:to>
      <xdr:col>13</xdr:col>
      <xdr:colOff>38100</xdr:colOff>
      <xdr:row>31</xdr:row>
      <xdr:rowOff>98425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</xdr:colOff>
      <xdr:row>17</xdr:row>
      <xdr:rowOff>22225</xdr:rowOff>
    </xdr:from>
    <xdr:to>
      <xdr:col>18</xdr:col>
      <xdr:colOff>428625</xdr:colOff>
      <xdr:row>31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opLeftCell="F1" workbookViewId="0">
      <pane ySplit="2" topLeftCell="A3" activePane="bottomLeft" state="frozen"/>
      <selection pane="bottomLeft" activeCell="E26" sqref="E26"/>
    </sheetView>
  </sheetViews>
  <sheetFormatPr baseColWidth="10" defaultColWidth="11" defaultRowHeight="16" x14ac:dyDescent="0.2"/>
  <cols>
    <col min="1" max="1" width="7.83203125" style="15" customWidth="1"/>
    <col min="2" max="2" width="24.6640625" style="21" bestFit="1" customWidth="1"/>
    <col min="3" max="3" width="11" style="16"/>
    <col min="4" max="4" width="17.33203125" style="16" bestFit="1" customWidth="1"/>
    <col min="5" max="5" width="19.5" style="15" customWidth="1"/>
    <col min="6" max="6" width="11.33203125" style="15" customWidth="1"/>
    <col min="7" max="7" width="10.6640625" style="15" customWidth="1"/>
    <col min="8" max="8" width="12" style="15" customWidth="1"/>
    <col min="9" max="9" width="19" style="15" customWidth="1"/>
    <col min="10" max="12" width="16.83203125" style="15" customWidth="1"/>
    <col min="13" max="13" width="12.6640625" style="15" customWidth="1"/>
    <col min="14" max="14" width="13.6640625" style="17" customWidth="1"/>
    <col min="15" max="15" width="12" style="15" customWidth="1"/>
    <col min="16" max="16" width="12.1640625" style="15" customWidth="1"/>
    <col min="17" max="17" width="16.1640625" style="15" customWidth="1"/>
    <col min="18" max="18" width="11.1640625" style="15" customWidth="1"/>
    <col min="19" max="19" width="19.5" style="15" customWidth="1"/>
    <col min="20" max="16384" width="11" style="16"/>
  </cols>
  <sheetData>
    <row r="1" spans="1:19" x14ac:dyDescent="0.2">
      <c r="B1" s="8" t="s">
        <v>109</v>
      </c>
    </row>
    <row r="2" spans="1:19" ht="93" customHeight="1" x14ac:dyDescent="0.2">
      <c r="B2" s="18" t="s">
        <v>0</v>
      </c>
      <c r="C2" s="19"/>
      <c r="D2" s="20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65</v>
      </c>
      <c r="M2" s="9" t="s">
        <v>102</v>
      </c>
      <c r="N2" s="10" t="s">
        <v>101</v>
      </c>
      <c r="O2" s="9" t="s">
        <v>9</v>
      </c>
      <c r="P2" s="9" t="s">
        <v>10</v>
      </c>
      <c r="Q2" s="9" t="s">
        <v>15</v>
      </c>
      <c r="R2" s="9" t="s">
        <v>16</v>
      </c>
      <c r="S2" s="9" t="s">
        <v>108</v>
      </c>
    </row>
    <row r="3" spans="1:19" x14ac:dyDescent="0.2">
      <c r="A3" s="15">
        <f t="shared" ref="A3:A41" si="0">A2+1</f>
        <v>1</v>
      </c>
      <c r="B3" s="21" t="s">
        <v>71</v>
      </c>
      <c r="D3" s="15" t="s">
        <v>74</v>
      </c>
      <c r="E3" s="15" t="s">
        <v>75</v>
      </c>
      <c r="F3" s="15" t="s">
        <v>13</v>
      </c>
      <c r="G3" s="15" t="s">
        <v>14</v>
      </c>
      <c r="H3" s="15" t="s">
        <v>14</v>
      </c>
      <c r="I3" s="15" t="s">
        <v>14</v>
      </c>
      <c r="J3" s="15" t="s">
        <v>13</v>
      </c>
      <c r="K3" s="15" t="s">
        <v>13</v>
      </c>
      <c r="L3" s="15" t="s">
        <v>14</v>
      </c>
      <c r="M3" s="22"/>
      <c r="N3" s="17">
        <v>0</v>
      </c>
      <c r="O3" s="6" t="s">
        <v>14</v>
      </c>
      <c r="P3" s="15">
        <v>2006</v>
      </c>
      <c r="Q3" s="15" t="s">
        <v>26</v>
      </c>
      <c r="R3" s="15" t="s">
        <v>25</v>
      </c>
      <c r="S3" s="7">
        <v>343</v>
      </c>
    </row>
    <row r="4" spans="1:19" x14ac:dyDescent="0.2">
      <c r="A4" s="15">
        <f t="shared" si="0"/>
        <v>2</v>
      </c>
      <c r="B4" s="21" t="s">
        <v>100</v>
      </c>
      <c r="D4" s="15" t="s">
        <v>12</v>
      </c>
      <c r="E4" s="15" t="s">
        <v>99</v>
      </c>
      <c r="F4" s="15" t="s">
        <v>13</v>
      </c>
      <c r="G4" s="15" t="s">
        <v>14</v>
      </c>
      <c r="H4" s="15" t="s">
        <v>13</v>
      </c>
      <c r="I4" s="15" t="s">
        <v>13</v>
      </c>
      <c r="J4" s="15" t="s">
        <v>13</v>
      </c>
      <c r="K4" s="15" t="s">
        <v>13</v>
      </c>
      <c r="L4" s="15" t="s">
        <v>14</v>
      </c>
      <c r="M4" s="22">
        <v>37.5</v>
      </c>
      <c r="N4" s="15">
        <v>52</v>
      </c>
      <c r="O4" s="6" t="s">
        <v>14</v>
      </c>
      <c r="P4" s="15">
        <v>2007</v>
      </c>
      <c r="Q4" s="15" t="s">
        <v>63</v>
      </c>
      <c r="R4" s="15" t="s">
        <v>25</v>
      </c>
      <c r="S4" s="15">
        <v>380</v>
      </c>
    </row>
    <row r="5" spans="1:19" x14ac:dyDescent="0.2">
      <c r="A5" s="15">
        <f t="shared" si="0"/>
        <v>3</v>
      </c>
      <c r="B5" s="21" t="s">
        <v>23</v>
      </c>
      <c r="C5" s="15"/>
      <c r="D5" s="15" t="s">
        <v>34</v>
      </c>
      <c r="E5" s="15" t="s">
        <v>24</v>
      </c>
      <c r="F5" s="15" t="s">
        <v>13</v>
      </c>
      <c r="G5" s="15" t="s">
        <v>14</v>
      </c>
      <c r="H5" s="15" t="s">
        <v>14</v>
      </c>
      <c r="I5" s="15" t="s">
        <v>14</v>
      </c>
      <c r="J5" s="15" t="s">
        <v>13</v>
      </c>
      <c r="K5" s="15" t="s">
        <v>14</v>
      </c>
      <c r="L5" s="15" t="s">
        <v>13</v>
      </c>
      <c r="M5" s="22"/>
      <c r="N5" s="17">
        <v>0</v>
      </c>
      <c r="O5" s="6" t="s">
        <v>13</v>
      </c>
      <c r="P5" s="15">
        <v>2013</v>
      </c>
      <c r="Q5" s="15" t="s">
        <v>26</v>
      </c>
      <c r="R5" s="15" t="s">
        <v>25</v>
      </c>
      <c r="S5" s="7">
        <v>115</v>
      </c>
    </row>
    <row r="6" spans="1:19" x14ac:dyDescent="0.2">
      <c r="A6" s="15">
        <f t="shared" si="0"/>
        <v>4</v>
      </c>
      <c r="B6" s="21" t="s">
        <v>98</v>
      </c>
      <c r="D6" s="15" t="s">
        <v>11</v>
      </c>
      <c r="E6" s="15" t="s">
        <v>29</v>
      </c>
      <c r="F6" s="15" t="s">
        <v>14</v>
      </c>
      <c r="G6" s="15" t="s">
        <v>14</v>
      </c>
      <c r="H6" s="15" t="s">
        <v>14</v>
      </c>
      <c r="I6" s="15" t="s">
        <v>14</v>
      </c>
      <c r="J6" s="15" t="s">
        <v>13</v>
      </c>
      <c r="K6" s="15" t="s">
        <v>14</v>
      </c>
      <c r="L6" s="15" t="s">
        <v>14</v>
      </c>
      <c r="M6" s="22"/>
      <c r="N6" s="15">
        <v>120</v>
      </c>
      <c r="O6" s="6" t="s">
        <v>13</v>
      </c>
      <c r="P6" s="15">
        <v>2010</v>
      </c>
      <c r="Q6" s="15" t="s">
        <v>87</v>
      </c>
      <c r="R6" s="15" t="s">
        <v>86</v>
      </c>
      <c r="S6" s="15">
        <v>98</v>
      </c>
    </row>
    <row r="7" spans="1:19" x14ac:dyDescent="0.2">
      <c r="A7" s="15">
        <f t="shared" si="0"/>
        <v>5</v>
      </c>
      <c r="B7" s="21" t="s">
        <v>21</v>
      </c>
      <c r="C7" s="15"/>
      <c r="D7" s="15" t="s">
        <v>12</v>
      </c>
      <c r="E7" s="15" t="s">
        <v>22</v>
      </c>
      <c r="F7" s="15" t="s">
        <v>13</v>
      </c>
      <c r="G7" s="15" t="s">
        <v>13</v>
      </c>
      <c r="H7" s="15" t="s">
        <v>14</v>
      </c>
      <c r="I7" s="15" t="s">
        <v>14</v>
      </c>
      <c r="J7" s="15" t="s">
        <v>13</v>
      </c>
      <c r="K7" s="15" t="s">
        <v>13</v>
      </c>
      <c r="L7" s="15" t="s">
        <v>14</v>
      </c>
      <c r="M7" s="22">
        <v>15</v>
      </c>
      <c r="N7" s="17">
        <v>8470</v>
      </c>
      <c r="O7" s="6" t="s">
        <v>14</v>
      </c>
      <c r="P7" s="15">
        <v>2010</v>
      </c>
      <c r="Q7" s="15" t="s">
        <v>26</v>
      </c>
      <c r="R7" s="15" t="s">
        <v>25</v>
      </c>
      <c r="S7" s="7">
        <v>406</v>
      </c>
    </row>
    <row r="8" spans="1:19" x14ac:dyDescent="0.2">
      <c r="A8" s="15">
        <f t="shared" si="0"/>
        <v>6</v>
      </c>
      <c r="B8" s="21" t="s">
        <v>97</v>
      </c>
      <c r="D8" s="15" t="s">
        <v>11</v>
      </c>
      <c r="E8" s="15" t="s">
        <v>29</v>
      </c>
      <c r="F8" s="15" t="s">
        <v>13</v>
      </c>
      <c r="G8" s="15" t="s">
        <v>13</v>
      </c>
      <c r="H8" s="15" t="s">
        <v>96</v>
      </c>
      <c r="I8" s="15" t="s">
        <v>14</v>
      </c>
      <c r="J8" s="15" t="s">
        <v>13</v>
      </c>
      <c r="K8" s="15" t="s">
        <v>13</v>
      </c>
      <c r="L8" s="15" t="s">
        <v>14</v>
      </c>
      <c r="M8" s="22"/>
      <c r="N8" s="15">
        <v>25</v>
      </c>
      <c r="O8" s="6" t="s">
        <v>13</v>
      </c>
      <c r="P8" s="15">
        <v>2008</v>
      </c>
      <c r="Q8" s="15" t="s">
        <v>73</v>
      </c>
      <c r="R8" s="15" t="s">
        <v>25</v>
      </c>
      <c r="S8" s="15">
        <v>296</v>
      </c>
    </row>
    <row r="9" spans="1:19" x14ac:dyDescent="0.2">
      <c r="A9" s="15">
        <f t="shared" si="0"/>
        <v>7</v>
      </c>
      <c r="B9" s="21" t="s">
        <v>95</v>
      </c>
      <c r="D9" s="15" t="s">
        <v>12</v>
      </c>
      <c r="E9" s="15" t="s">
        <v>30</v>
      </c>
      <c r="F9" s="15" t="s">
        <v>14</v>
      </c>
      <c r="G9" s="15" t="s">
        <v>14</v>
      </c>
      <c r="H9" s="15" t="s">
        <v>80</v>
      </c>
      <c r="I9" s="15" t="s">
        <v>14</v>
      </c>
      <c r="J9" s="15" t="s">
        <v>13</v>
      </c>
      <c r="K9" s="15" t="s">
        <v>13</v>
      </c>
      <c r="L9" s="15" t="s">
        <v>14</v>
      </c>
      <c r="M9" s="22">
        <v>20</v>
      </c>
      <c r="N9" s="15">
        <v>130</v>
      </c>
      <c r="O9" s="6" t="s">
        <v>13</v>
      </c>
      <c r="P9" s="15">
        <v>2012</v>
      </c>
      <c r="Q9" s="15" t="s">
        <v>94</v>
      </c>
      <c r="R9" s="15" t="s">
        <v>36</v>
      </c>
      <c r="S9" s="15">
        <v>946</v>
      </c>
    </row>
    <row r="10" spans="1:19" x14ac:dyDescent="0.2">
      <c r="A10" s="15">
        <f t="shared" si="0"/>
        <v>8</v>
      </c>
      <c r="B10" s="21" t="s">
        <v>28</v>
      </c>
      <c r="C10" s="15"/>
      <c r="D10" s="15" t="s">
        <v>11</v>
      </c>
      <c r="E10" s="15" t="s">
        <v>29</v>
      </c>
      <c r="F10" s="15" t="s">
        <v>14</v>
      </c>
      <c r="G10" s="15" t="s">
        <v>14</v>
      </c>
      <c r="H10" s="15" t="s">
        <v>14</v>
      </c>
      <c r="I10" s="15" t="s">
        <v>14</v>
      </c>
      <c r="J10" s="15" t="s">
        <v>13</v>
      </c>
      <c r="K10" s="15" t="s">
        <v>13</v>
      </c>
      <c r="L10" s="15" t="s">
        <v>13</v>
      </c>
      <c r="M10" s="22">
        <v>67</v>
      </c>
      <c r="N10" s="17">
        <v>3530</v>
      </c>
      <c r="O10" s="6" t="s">
        <v>14</v>
      </c>
      <c r="P10" s="15">
        <v>2012</v>
      </c>
      <c r="Q10" s="15" t="s">
        <v>31</v>
      </c>
      <c r="R10" s="15" t="s">
        <v>25</v>
      </c>
      <c r="S10" s="15">
        <v>336</v>
      </c>
    </row>
    <row r="11" spans="1:19" x14ac:dyDescent="0.2">
      <c r="A11" s="15">
        <f t="shared" si="0"/>
        <v>9</v>
      </c>
      <c r="B11" s="21" t="s">
        <v>28</v>
      </c>
      <c r="C11" s="15"/>
      <c r="D11" s="15" t="s">
        <v>12</v>
      </c>
      <c r="E11" s="15" t="s">
        <v>30</v>
      </c>
      <c r="F11" s="15" t="s">
        <v>13</v>
      </c>
      <c r="G11" s="15" t="s">
        <v>13</v>
      </c>
      <c r="H11" s="15" t="s">
        <v>14</v>
      </c>
      <c r="I11" s="15" t="s">
        <v>14</v>
      </c>
      <c r="J11" s="15" t="s">
        <v>13</v>
      </c>
      <c r="K11" s="15" t="s">
        <v>13</v>
      </c>
      <c r="L11" s="15" t="s">
        <v>13</v>
      </c>
      <c r="M11" s="15">
        <v>75</v>
      </c>
      <c r="N11" s="17">
        <v>61</v>
      </c>
      <c r="O11" s="6" t="s">
        <v>14</v>
      </c>
      <c r="P11" s="15">
        <v>2011</v>
      </c>
      <c r="Q11" s="15" t="s">
        <v>31</v>
      </c>
      <c r="R11" s="15" t="s">
        <v>25</v>
      </c>
      <c r="S11" s="15">
        <v>214</v>
      </c>
    </row>
    <row r="12" spans="1:19" x14ac:dyDescent="0.2">
      <c r="A12" s="15">
        <f t="shared" si="0"/>
        <v>10</v>
      </c>
      <c r="B12" s="21" t="s">
        <v>93</v>
      </c>
      <c r="D12" s="15" t="s">
        <v>103</v>
      </c>
      <c r="E12" s="15" t="s">
        <v>92</v>
      </c>
      <c r="F12" s="15" t="s">
        <v>14</v>
      </c>
      <c r="G12" s="15" t="s">
        <v>14</v>
      </c>
      <c r="H12" s="15" t="s">
        <v>14</v>
      </c>
      <c r="I12" s="15" t="s">
        <v>14</v>
      </c>
      <c r="J12" s="15" t="s">
        <v>13</v>
      </c>
      <c r="K12" s="15" t="s">
        <v>13</v>
      </c>
      <c r="L12" s="15" t="s">
        <v>14</v>
      </c>
      <c r="M12" s="15">
        <v>35</v>
      </c>
      <c r="N12" s="15">
        <v>84.3</v>
      </c>
      <c r="O12" s="6" t="s">
        <v>14</v>
      </c>
      <c r="P12" s="15">
        <v>2012</v>
      </c>
      <c r="Q12" s="15" t="s">
        <v>73</v>
      </c>
      <c r="R12" s="15" t="s">
        <v>25</v>
      </c>
      <c r="S12" s="15">
        <v>221</v>
      </c>
    </row>
    <row r="13" spans="1:19" x14ac:dyDescent="0.2">
      <c r="A13" s="15">
        <f t="shared" si="0"/>
        <v>11</v>
      </c>
      <c r="B13" s="21" t="s">
        <v>32</v>
      </c>
      <c r="C13" s="15"/>
      <c r="D13" s="15" t="s">
        <v>11</v>
      </c>
      <c r="E13" s="15" t="s">
        <v>29</v>
      </c>
      <c r="F13" s="15" t="s">
        <v>13</v>
      </c>
      <c r="G13" s="15" t="s">
        <v>14</v>
      </c>
      <c r="H13" s="15" t="s">
        <v>14</v>
      </c>
      <c r="I13" s="15" t="s">
        <v>14</v>
      </c>
      <c r="J13" s="15" t="s">
        <v>13</v>
      </c>
      <c r="K13" s="15" t="s">
        <v>13</v>
      </c>
      <c r="L13" s="15" t="s">
        <v>13</v>
      </c>
      <c r="M13" s="22">
        <v>30</v>
      </c>
      <c r="N13" s="17">
        <v>137</v>
      </c>
      <c r="O13" s="6" t="s">
        <v>14</v>
      </c>
      <c r="P13" s="15">
        <v>2012</v>
      </c>
      <c r="Q13" s="15" t="s">
        <v>31</v>
      </c>
      <c r="R13" s="15" t="s">
        <v>25</v>
      </c>
      <c r="S13" s="15">
        <v>510</v>
      </c>
    </row>
    <row r="14" spans="1:19" x14ac:dyDescent="0.2">
      <c r="A14" s="15">
        <f t="shared" si="0"/>
        <v>12</v>
      </c>
      <c r="B14" s="21" t="s">
        <v>91</v>
      </c>
      <c r="D14" s="15" t="s">
        <v>11</v>
      </c>
      <c r="E14" s="15" t="s">
        <v>29</v>
      </c>
      <c r="F14" s="15" t="s">
        <v>13</v>
      </c>
      <c r="G14" s="15" t="s">
        <v>13</v>
      </c>
      <c r="H14" s="15" t="s">
        <v>14</v>
      </c>
      <c r="I14" s="15" t="s">
        <v>14</v>
      </c>
      <c r="J14" s="15" t="s">
        <v>13</v>
      </c>
      <c r="K14" s="15" t="s">
        <v>13</v>
      </c>
      <c r="L14" s="15" t="s">
        <v>14</v>
      </c>
      <c r="M14" s="22"/>
      <c r="N14" s="15">
        <v>141.6</v>
      </c>
      <c r="O14" s="6" t="s">
        <v>14</v>
      </c>
      <c r="P14" s="15">
        <v>2010</v>
      </c>
      <c r="Q14" s="15" t="s">
        <v>73</v>
      </c>
      <c r="R14" s="15" t="s">
        <v>25</v>
      </c>
      <c r="S14" s="15">
        <v>217</v>
      </c>
    </row>
    <row r="15" spans="1:19" x14ac:dyDescent="0.2">
      <c r="A15" s="15">
        <f t="shared" si="0"/>
        <v>13</v>
      </c>
      <c r="B15" s="21" t="s">
        <v>33</v>
      </c>
      <c r="C15" s="15"/>
      <c r="D15" s="15" t="s">
        <v>11</v>
      </c>
      <c r="E15" s="15" t="s">
        <v>35</v>
      </c>
      <c r="F15" s="15" t="s">
        <v>14</v>
      </c>
      <c r="G15" s="15" t="s">
        <v>14</v>
      </c>
      <c r="H15" s="15" t="s">
        <v>14</v>
      </c>
      <c r="I15" s="15" t="s">
        <v>14</v>
      </c>
      <c r="J15" s="15" t="s">
        <v>13</v>
      </c>
      <c r="K15" s="15" t="s">
        <v>13</v>
      </c>
      <c r="L15" s="15" t="s">
        <v>14</v>
      </c>
      <c r="M15" s="22">
        <v>1.1000000000000001</v>
      </c>
      <c r="N15" s="17">
        <v>12</v>
      </c>
      <c r="O15" s="6" t="s">
        <v>14</v>
      </c>
      <c r="P15" s="15">
        <v>2010</v>
      </c>
      <c r="Q15" s="15" t="s">
        <v>37</v>
      </c>
      <c r="R15" s="15" t="s">
        <v>36</v>
      </c>
      <c r="S15" s="15">
        <v>292</v>
      </c>
    </row>
    <row r="16" spans="1:19" x14ac:dyDescent="0.2">
      <c r="A16" s="15">
        <f t="shared" si="0"/>
        <v>14</v>
      </c>
      <c r="B16" s="21" t="s">
        <v>38</v>
      </c>
      <c r="D16" s="15" t="s">
        <v>11</v>
      </c>
      <c r="E16" s="15" t="s">
        <v>39</v>
      </c>
      <c r="F16" s="15" t="s">
        <v>14</v>
      </c>
      <c r="G16" s="15" t="s">
        <v>14</v>
      </c>
      <c r="H16" s="15" t="s">
        <v>14</v>
      </c>
      <c r="I16" s="15" t="s">
        <v>14</v>
      </c>
      <c r="J16" s="15" t="s">
        <v>13</v>
      </c>
      <c r="K16" s="15" t="s">
        <v>13</v>
      </c>
      <c r="L16" s="15" t="s">
        <v>14</v>
      </c>
      <c r="M16" s="22"/>
      <c r="N16" s="23">
        <v>1.5</v>
      </c>
      <c r="O16" s="6" t="s">
        <v>14</v>
      </c>
      <c r="P16" s="15">
        <v>2010</v>
      </c>
      <c r="Q16" s="15" t="s">
        <v>31</v>
      </c>
      <c r="R16" s="15" t="s">
        <v>25</v>
      </c>
      <c r="S16" s="15">
        <v>363</v>
      </c>
    </row>
    <row r="17" spans="1:19" x14ac:dyDescent="0.2">
      <c r="A17" s="15">
        <f t="shared" si="0"/>
        <v>15</v>
      </c>
      <c r="B17" s="21" t="s">
        <v>40</v>
      </c>
      <c r="D17" s="15" t="s">
        <v>34</v>
      </c>
      <c r="E17" s="15" t="s">
        <v>41</v>
      </c>
      <c r="F17" s="15" t="s">
        <v>13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22"/>
      <c r="N17" s="17">
        <v>0</v>
      </c>
      <c r="O17" s="6" t="s">
        <v>14</v>
      </c>
      <c r="P17" s="15">
        <v>2009</v>
      </c>
      <c r="Q17" s="15" t="s">
        <v>43</v>
      </c>
      <c r="R17" s="15" t="s">
        <v>42</v>
      </c>
      <c r="S17" s="15">
        <v>155</v>
      </c>
    </row>
    <row r="18" spans="1:19" x14ac:dyDescent="0.2">
      <c r="A18" s="15">
        <f t="shared" si="0"/>
        <v>16</v>
      </c>
      <c r="B18" s="21" t="s">
        <v>40</v>
      </c>
      <c r="D18" s="15" t="s">
        <v>34</v>
      </c>
      <c r="E18" s="15" t="s">
        <v>41</v>
      </c>
      <c r="F18" s="15" t="s">
        <v>13</v>
      </c>
      <c r="G18" s="15" t="s">
        <v>14</v>
      </c>
      <c r="H18" s="15" t="s">
        <v>14</v>
      </c>
      <c r="I18" s="15" t="s">
        <v>14</v>
      </c>
      <c r="J18" s="15" t="s">
        <v>13</v>
      </c>
      <c r="K18" s="15" t="s">
        <v>13</v>
      </c>
      <c r="L18" s="15" t="s">
        <v>14</v>
      </c>
      <c r="N18" s="17">
        <v>0</v>
      </c>
      <c r="O18" s="6" t="s">
        <v>13</v>
      </c>
      <c r="P18" s="15">
        <v>2010</v>
      </c>
      <c r="Q18" s="15" t="s">
        <v>44</v>
      </c>
      <c r="R18" s="15" t="s">
        <v>42</v>
      </c>
      <c r="S18" s="15">
        <v>192</v>
      </c>
    </row>
    <row r="19" spans="1:19" x14ac:dyDescent="0.2">
      <c r="A19" s="15">
        <f t="shared" si="0"/>
        <v>17</v>
      </c>
      <c r="B19" s="21" t="s">
        <v>45</v>
      </c>
      <c r="D19" s="15" t="s">
        <v>11</v>
      </c>
      <c r="E19" s="15" t="s">
        <v>48</v>
      </c>
      <c r="F19" s="15" t="s">
        <v>13</v>
      </c>
      <c r="G19" s="15" t="s">
        <v>14</v>
      </c>
      <c r="H19" s="15" t="s">
        <v>13</v>
      </c>
      <c r="I19" s="15" t="s">
        <v>14</v>
      </c>
      <c r="J19" s="15" t="s">
        <v>13</v>
      </c>
      <c r="K19" s="15" t="s">
        <v>13</v>
      </c>
      <c r="L19" s="15" t="s">
        <v>14</v>
      </c>
      <c r="M19" s="22"/>
      <c r="N19" s="17">
        <v>52</v>
      </c>
      <c r="O19" s="6" t="s">
        <v>13</v>
      </c>
      <c r="P19" s="15">
        <v>2013</v>
      </c>
      <c r="Q19" s="15" t="s">
        <v>47</v>
      </c>
      <c r="R19" s="15" t="s">
        <v>46</v>
      </c>
      <c r="S19" s="15">
        <v>853</v>
      </c>
    </row>
    <row r="20" spans="1:19" x14ac:dyDescent="0.2">
      <c r="A20" s="15">
        <f t="shared" si="0"/>
        <v>18</v>
      </c>
      <c r="B20" s="21" t="s">
        <v>90</v>
      </c>
      <c r="D20" s="15" t="s">
        <v>11</v>
      </c>
      <c r="E20" s="15" t="s">
        <v>29</v>
      </c>
      <c r="F20" s="15" t="s">
        <v>13</v>
      </c>
      <c r="G20" s="15" t="s">
        <v>14</v>
      </c>
      <c r="H20" s="15" t="s">
        <v>80</v>
      </c>
      <c r="I20" s="15" t="s">
        <v>14</v>
      </c>
      <c r="J20" s="15" t="s">
        <v>13</v>
      </c>
      <c r="K20" s="15" t="s">
        <v>13</v>
      </c>
      <c r="L20" s="15" t="s">
        <v>14</v>
      </c>
      <c r="M20" s="22"/>
      <c r="N20" s="15">
        <v>69.790000000000006</v>
      </c>
      <c r="O20" s="6" t="s">
        <v>14</v>
      </c>
      <c r="P20" s="15">
        <v>2011</v>
      </c>
      <c r="Q20" s="15" t="s">
        <v>63</v>
      </c>
      <c r="R20" s="15" t="s">
        <v>25</v>
      </c>
      <c r="S20" s="15">
        <v>274</v>
      </c>
    </row>
    <row r="21" spans="1:19" x14ac:dyDescent="0.2">
      <c r="A21" s="15">
        <f t="shared" si="0"/>
        <v>19</v>
      </c>
      <c r="B21" s="21" t="s">
        <v>89</v>
      </c>
      <c r="D21" s="15" t="s">
        <v>103</v>
      </c>
      <c r="E21" s="15" t="s">
        <v>88</v>
      </c>
      <c r="F21" s="15" t="s">
        <v>14</v>
      </c>
      <c r="G21" s="15" t="s">
        <v>14</v>
      </c>
      <c r="H21" s="15" t="s">
        <v>14</v>
      </c>
      <c r="I21" s="15" t="s">
        <v>14</v>
      </c>
      <c r="J21" s="15" t="s">
        <v>13</v>
      </c>
      <c r="K21" s="15" t="s">
        <v>14</v>
      </c>
      <c r="L21" s="15" t="s">
        <v>14</v>
      </c>
      <c r="M21" s="22">
        <v>10</v>
      </c>
      <c r="N21" s="15">
        <v>1.2</v>
      </c>
      <c r="O21" s="6" t="s">
        <v>14</v>
      </c>
      <c r="P21" s="15">
        <v>2008</v>
      </c>
      <c r="Q21" s="15" t="s">
        <v>87</v>
      </c>
      <c r="R21" s="15" t="s">
        <v>86</v>
      </c>
      <c r="S21" s="15">
        <v>111</v>
      </c>
    </row>
    <row r="22" spans="1:19" x14ac:dyDescent="0.2">
      <c r="A22" s="15">
        <f t="shared" si="0"/>
        <v>20</v>
      </c>
      <c r="B22" s="21" t="s">
        <v>85</v>
      </c>
      <c r="D22" s="15" t="s">
        <v>11</v>
      </c>
      <c r="E22" s="15" t="s">
        <v>29</v>
      </c>
      <c r="F22" s="15" t="s">
        <v>14</v>
      </c>
      <c r="G22" s="15" t="s">
        <v>14</v>
      </c>
      <c r="H22" s="15" t="s">
        <v>13</v>
      </c>
      <c r="I22" s="15" t="s">
        <v>14</v>
      </c>
      <c r="J22" s="15" t="s">
        <v>14</v>
      </c>
      <c r="K22" s="15" t="s">
        <v>14</v>
      </c>
      <c r="L22" s="15" t="s">
        <v>14</v>
      </c>
      <c r="M22" s="22"/>
      <c r="N22" s="15">
        <v>3.3</v>
      </c>
      <c r="O22" s="6" t="s">
        <v>13</v>
      </c>
      <c r="P22" s="15">
        <v>2002</v>
      </c>
      <c r="Q22" s="15" t="s">
        <v>84</v>
      </c>
      <c r="R22" s="15" t="s">
        <v>42</v>
      </c>
      <c r="S22" s="15">
        <v>77</v>
      </c>
    </row>
    <row r="23" spans="1:19" x14ac:dyDescent="0.2">
      <c r="A23" s="15">
        <f t="shared" si="0"/>
        <v>21</v>
      </c>
      <c r="B23" s="21" t="s">
        <v>83</v>
      </c>
      <c r="D23" s="15" t="s">
        <v>11</v>
      </c>
      <c r="E23" s="15" t="s">
        <v>82</v>
      </c>
      <c r="F23" s="15" t="s">
        <v>13</v>
      </c>
      <c r="G23" s="15" t="s">
        <v>13</v>
      </c>
      <c r="H23" s="15" t="s">
        <v>14</v>
      </c>
      <c r="I23" s="15" t="s">
        <v>14</v>
      </c>
      <c r="J23" s="15" t="s">
        <v>13</v>
      </c>
      <c r="K23" s="15" t="s">
        <v>13</v>
      </c>
      <c r="L23" s="15" t="s">
        <v>14</v>
      </c>
      <c r="M23" s="22"/>
      <c r="N23" s="15">
        <v>69</v>
      </c>
      <c r="O23" s="6" t="s">
        <v>14</v>
      </c>
      <c r="P23" s="15">
        <v>2011</v>
      </c>
      <c r="Q23" s="15" t="s">
        <v>73</v>
      </c>
      <c r="R23" s="15" t="s">
        <v>25</v>
      </c>
      <c r="S23" s="15">
        <v>560</v>
      </c>
    </row>
    <row r="24" spans="1:19" x14ac:dyDescent="0.2">
      <c r="A24" s="15">
        <f t="shared" si="0"/>
        <v>22</v>
      </c>
      <c r="B24" s="21" t="s">
        <v>50</v>
      </c>
      <c r="D24" s="15" t="s">
        <v>12</v>
      </c>
      <c r="E24" s="15" t="s">
        <v>49</v>
      </c>
      <c r="F24" s="15" t="s">
        <v>13</v>
      </c>
      <c r="G24" s="15" t="s">
        <v>14</v>
      </c>
      <c r="H24" s="15" t="s">
        <v>14</v>
      </c>
      <c r="I24" s="15" t="s">
        <v>14</v>
      </c>
      <c r="J24" s="15" t="s">
        <v>13</v>
      </c>
      <c r="K24" s="15" t="s">
        <v>13</v>
      </c>
      <c r="L24" s="15" t="s">
        <v>14</v>
      </c>
      <c r="M24" s="15">
        <v>33</v>
      </c>
      <c r="N24" s="17">
        <v>68</v>
      </c>
      <c r="O24" s="6" t="s">
        <v>13</v>
      </c>
      <c r="P24" s="15">
        <v>2011</v>
      </c>
      <c r="Q24" s="15" t="s">
        <v>27</v>
      </c>
      <c r="R24" s="15" t="s">
        <v>25</v>
      </c>
      <c r="S24" s="15">
        <v>337</v>
      </c>
    </row>
    <row r="25" spans="1:19" x14ac:dyDescent="0.2">
      <c r="A25" s="15">
        <f t="shared" si="0"/>
        <v>23</v>
      </c>
      <c r="B25" s="21" t="s">
        <v>51</v>
      </c>
      <c r="D25" s="15" t="s">
        <v>12</v>
      </c>
      <c r="E25" s="15" t="s">
        <v>30</v>
      </c>
      <c r="F25" s="15" t="s">
        <v>14</v>
      </c>
      <c r="G25" s="15" t="s">
        <v>14</v>
      </c>
      <c r="H25" s="15" t="s">
        <v>14</v>
      </c>
      <c r="I25" s="15" t="s">
        <v>14</v>
      </c>
      <c r="J25" s="15" t="s">
        <v>13</v>
      </c>
      <c r="K25" s="15" t="s">
        <v>13</v>
      </c>
      <c r="L25" s="15" t="s">
        <v>14</v>
      </c>
      <c r="M25" s="15">
        <v>22</v>
      </c>
      <c r="N25" s="17">
        <v>25</v>
      </c>
      <c r="O25" s="6" t="s">
        <v>13</v>
      </c>
      <c r="P25" s="15">
        <v>2009</v>
      </c>
      <c r="Q25" s="15" t="s">
        <v>58</v>
      </c>
      <c r="R25" s="15" t="s">
        <v>46</v>
      </c>
      <c r="S25" s="15">
        <v>542</v>
      </c>
    </row>
    <row r="26" spans="1:19" x14ac:dyDescent="0.2">
      <c r="A26" s="15">
        <f t="shared" si="0"/>
        <v>24</v>
      </c>
      <c r="B26" s="21" t="s">
        <v>51</v>
      </c>
      <c r="D26" s="15" t="s">
        <v>34</v>
      </c>
      <c r="E26" s="15" t="s">
        <v>110</v>
      </c>
      <c r="F26" s="15" t="s">
        <v>14</v>
      </c>
      <c r="G26" s="15" t="s">
        <v>14</v>
      </c>
      <c r="H26" s="15" t="s">
        <v>14</v>
      </c>
      <c r="I26" s="15" t="s">
        <v>14</v>
      </c>
      <c r="J26" s="15" t="s">
        <v>13</v>
      </c>
      <c r="K26" s="15" t="s">
        <v>13</v>
      </c>
      <c r="L26" s="15" t="s">
        <v>14</v>
      </c>
      <c r="M26" s="22"/>
      <c r="N26" s="17">
        <v>9</v>
      </c>
      <c r="O26" s="6" t="s">
        <v>14</v>
      </c>
      <c r="P26" s="15">
        <v>2011</v>
      </c>
      <c r="Q26" s="15" t="s">
        <v>58</v>
      </c>
      <c r="R26" s="15" t="s">
        <v>46</v>
      </c>
      <c r="S26" s="15">
        <v>125</v>
      </c>
    </row>
    <row r="27" spans="1:19" x14ac:dyDescent="0.2">
      <c r="A27" s="15">
        <f t="shared" si="0"/>
        <v>25</v>
      </c>
      <c r="B27" s="21" t="s">
        <v>52</v>
      </c>
      <c r="D27" s="15" t="s">
        <v>11</v>
      </c>
      <c r="E27" s="15" t="s">
        <v>111</v>
      </c>
      <c r="F27" s="15" t="s">
        <v>13</v>
      </c>
      <c r="G27" s="15" t="s">
        <v>13</v>
      </c>
      <c r="H27" s="15" t="s">
        <v>14</v>
      </c>
      <c r="I27" s="15" t="s">
        <v>14</v>
      </c>
      <c r="J27" s="15" t="s">
        <v>13</v>
      </c>
      <c r="K27" s="15" t="s">
        <v>13</v>
      </c>
      <c r="L27" s="15" t="s">
        <v>14</v>
      </c>
      <c r="M27" s="22"/>
      <c r="N27" s="17">
        <v>81.8</v>
      </c>
      <c r="O27" s="6" t="s">
        <v>14</v>
      </c>
      <c r="P27" s="15">
        <v>2010</v>
      </c>
      <c r="Q27" s="15" t="s">
        <v>26</v>
      </c>
      <c r="R27" s="15" t="s">
        <v>25</v>
      </c>
      <c r="S27" s="15">
        <v>354</v>
      </c>
    </row>
    <row r="28" spans="1:19" x14ac:dyDescent="0.2">
      <c r="A28" s="15">
        <f t="shared" si="0"/>
        <v>26</v>
      </c>
      <c r="B28" s="21" t="s">
        <v>52</v>
      </c>
      <c r="D28" s="15" t="s">
        <v>103</v>
      </c>
      <c r="E28" s="15" t="s">
        <v>59</v>
      </c>
      <c r="F28" s="15" t="s">
        <v>13</v>
      </c>
      <c r="G28" s="15" t="s">
        <v>13</v>
      </c>
      <c r="H28" s="15" t="s">
        <v>14</v>
      </c>
      <c r="I28" s="15" t="s">
        <v>14</v>
      </c>
      <c r="J28" s="15" t="s">
        <v>13</v>
      </c>
      <c r="K28" s="15" t="s">
        <v>13</v>
      </c>
      <c r="L28" s="15" t="s">
        <v>14</v>
      </c>
      <c r="M28" s="15">
        <v>70</v>
      </c>
      <c r="N28" s="17">
        <v>268</v>
      </c>
      <c r="O28" s="6" t="s">
        <v>14</v>
      </c>
      <c r="P28" s="15">
        <v>2013</v>
      </c>
      <c r="Q28" s="15" t="s">
        <v>26</v>
      </c>
      <c r="R28" s="15" t="s">
        <v>25</v>
      </c>
      <c r="S28" s="15">
        <v>509</v>
      </c>
    </row>
    <row r="29" spans="1:19" x14ac:dyDescent="0.2">
      <c r="A29" s="15">
        <f t="shared" si="0"/>
        <v>27</v>
      </c>
      <c r="B29" s="21" t="s">
        <v>53</v>
      </c>
      <c r="D29" s="15" t="s">
        <v>11</v>
      </c>
      <c r="E29" s="15" t="s">
        <v>29</v>
      </c>
      <c r="F29" s="15" t="s">
        <v>14</v>
      </c>
      <c r="G29" s="15" t="s">
        <v>14</v>
      </c>
      <c r="H29" s="15" t="s">
        <v>13</v>
      </c>
      <c r="I29" s="15" t="s">
        <v>13</v>
      </c>
      <c r="J29" s="15" t="s">
        <v>13</v>
      </c>
      <c r="K29" s="15" t="s">
        <v>13</v>
      </c>
      <c r="L29" s="15" t="s">
        <v>13</v>
      </c>
      <c r="M29" s="22"/>
      <c r="N29" s="17">
        <v>2.5</v>
      </c>
      <c r="O29" s="6" t="s">
        <v>13</v>
      </c>
      <c r="P29" s="15">
        <v>2010</v>
      </c>
      <c r="Q29" s="15" t="s">
        <v>60</v>
      </c>
      <c r="R29" s="15" t="s">
        <v>46</v>
      </c>
      <c r="S29" s="15">
        <v>302</v>
      </c>
    </row>
    <row r="30" spans="1:19" x14ac:dyDescent="0.2">
      <c r="A30" s="15">
        <f t="shared" si="0"/>
        <v>28</v>
      </c>
      <c r="B30" s="21" t="s">
        <v>53</v>
      </c>
      <c r="D30" s="15" t="s">
        <v>34</v>
      </c>
      <c r="E30" s="15" t="s">
        <v>29</v>
      </c>
      <c r="F30" s="15" t="s">
        <v>14</v>
      </c>
      <c r="G30" s="15" t="s">
        <v>14</v>
      </c>
      <c r="H30" s="15" t="s">
        <v>13</v>
      </c>
      <c r="I30" s="15" t="s">
        <v>13</v>
      </c>
      <c r="J30" s="15" t="s">
        <v>13</v>
      </c>
      <c r="K30" s="15" t="s">
        <v>13</v>
      </c>
      <c r="L30" s="15" t="s">
        <v>13</v>
      </c>
      <c r="M30" s="22"/>
      <c r="N30" s="24">
        <v>0.66</v>
      </c>
      <c r="O30" s="6" t="s">
        <v>13</v>
      </c>
      <c r="P30" s="15">
        <v>2011</v>
      </c>
      <c r="Q30" s="15" t="s">
        <v>60</v>
      </c>
      <c r="R30" s="15" t="s">
        <v>46</v>
      </c>
      <c r="S30" s="15">
        <v>532</v>
      </c>
    </row>
    <row r="31" spans="1:19" x14ac:dyDescent="0.2">
      <c r="A31" s="15">
        <f t="shared" si="0"/>
        <v>29</v>
      </c>
      <c r="B31" s="21" t="s">
        <v>66</v>
      </c>
      <c r="D31" s="15" t="s">
        <v>34</v>
      </c>
      <c r="E31" s="15" t="s">
        <v>77</v>
      </c>
      <c r="F31" s="15" t="s">
        <v>13</v>
      </c>
      <c r="G31" s="15" t="s">
        <v>14</v>
      </c>
      <c r="H31" s="15" t="s">
        <v>14</v>
      </c>
      <c r="I31" s="15" t="s">
        <v>14</v>
      </c>
      <c r="J31" s="15" t="s">
        <v>13</v>
      </c>
      <c r="K31" s="15" t="s">
        <v>13</v>
      </c>
      <c r="L31" s="15" t="s">
        <v>14</v>
      </c>
      <c r="M31" s="22">
        <v>60</v>
      </c>
      <c r="N31" s="17">
        <v>620</v>
      </c>
      <c r="O31" s="6" t="s">
        <v>14</v>
      </c>
      <c r="P31" s="15">
        <v>2011</v>
      </c>
      <c r="Q31" s="15" t="s">
        <v>31</v>
      </c>
      <c r="R31" s="15" t="s">
        <v>25</v>
      </c>
      <c r="S31" s="15">
        <v>327</v>
      </c>
    </row>
    <row r="32" spans="1:19" x14ac:dyDescent="0.2">
      <c r="A32" s="15">
        <f t="shared" si="0"/>
        <v>30</v>
      </c>
      <c r="B32" s="21" t="s">
        <v>66</v>
      </c>
      <c r="D32" s="15" t="s">
        <v>103</v>
      </c>
      <c r="E32" s="15" t="s">
        <v>49</v>
      </c>
      <c r="F32" s="15" t="s">
        <v>13</v>
      </c>
      <c r="G32" s="15" t="s">
        <v>14</v>
      </c>
      <c r="H32" s="15" t="s">
        <v>14</v>
      </c>
      <c r="I32" s="15" t="s">
        <v>14</v>
      </c>
      <c r="J32" s="15" t="s">
        <v>13</v>
      </c>
      <c r="K32" s="15" t="s">
        <v>13</v>
      </c>
      <c r="L32" s="15" t="s">
        <v>14</v>
      </c>
      <c r="M32" s="15">
        <v>60</v>
      </c>
      <c r="N32" s="17">
        <v>110</v>
      </c>
      <c r="O32" s="6" t="s">
        <v>14</v>
      </c>
      <c r="P32" s="15">
        <v>2010</v>
      </c>
      <c r="Q32" s="15" t="s">
        <v>31</v>
      </c>
      <c r="R32" s="15" t="s">
        <v>25</v>
      </c>
      <c r="S32" s="7">
        <v>417</v>
      </c>
    </row>
    <row r="33" spans="1:19" x14ac:dyDescent="0.2">
      <c r="A33" s="15">
        <f t="shared" si="0"/>
        <v>31</v>
      </c>
      <c r="B33" s="21" t="s">
        <v>79</v>
      </c>
      <c r="D33" s="15" t="s">
        <v>81</v>
      </c>
      <c r="E33" s="15" t="s">
        <v>78</v>
      </c>
      <c r="F33" s="15" t="s">
        <v>13</v>
      </c>
      <c r="G33" s="15" t="s">
        <v>13</v>
      </c>
      <c r="H33" s="15" t="s">
        <v>80</v>
      </c>
      <c r="I33" s="15" t="s">
        <v>14</v>
      </c>
      <c r="J33" s="15" t="s">
        <v>13</v>
      </c>
      <c r="K33" s="15" t="s">
        <v>13</v>
      </c>
      <c r="L33" s="15" t="s">
        <v>13</v>
      </c>
      <c r="M33" s="22">
        <v>60</v>
      </c>
      <c r="N33" s="15">
        <v>60</v>
      </c>
      <c r="O33" s="6" t="s">
        <v>14</v>
      </c>
      <c r="P33" s="15">
        <v>2012</v>
      </c>
      <c r="Q33" s="15" t="s">
        <v>73</v>
      </c>
      <c r="R33" s="15" t="s">
        <v>25</v>
      </c>
      <c r="S33" s="15">
        <v>327</v>
      </c>
    </row>
    <row r="34" spans="1:19" x14ac:dyDescent="0.2">
      <c r="A34" s="15">
        <f t="shared" si="0"/>
        <v>32</v>
      </c>
      <c r="B34" s="21" t="s">
        <v>54</v>
      </c>
      <c r="D34" s="15" t="s">
        <v>11</v>
      </c>
      <c r="E34" s="15" t="s">
        <v>48</v>
      </c>
      <c r="F34" s="15" t="s">
        <v>14</v>
      </c>
      <c r="G34" s="15" t="s">
        <v>14</v>
      </c>
      <c r="H34" s="15" t="s">
        <v>14</v>
      </c>
      <c r="I34" s="15" t="s">
        <v>14</v>
      </c>
      <c r="J34" s="15" t="s">
        <v>13</v>
      </c>
      <c r="K34" s="15" t="s">
        <v>13</v>
      </c>
      <c r="L34" s="15" t="s">
        <v>14</v>
      </c>
      <c r="M34" s="22"/>
      <c r="N34" s="17">
        <v>14</v>
      </c>
      <c r="O34" s="6" t="s">
        <v>14</v>
      </c>
      <c r="P34" s="15">
        <v>2010</v>
      </c>
      <c r="Q34" s="15" t="s">
        <v>61</v>
      </c>
      <c r="R34" s="15" t="s">
        <v>62</v>
      </c>
      <c r="S34" s="15">
        <v>215</v>
      </c>
    </row>
    <row r="35" spans="1:19" x14ac:dyDescent="0.2">
      <c r="A35" s="15">
        <f t="shared" si="0"/>
        <v>33</v>
      </c>
      <c r="B35" s="21" t="s">
        <v>67</v>
      </c>
      <c r="D35" s="15" t="s">
        <v>11</v>
      </c>
      <c r="E35" s="15" t="s">
        <v>68</v>
      </c>
      <c r="F35" s="15" t="s">
        <v>14</v>
      </c>
      <c r="G35" s="15" t="s">
        <v>14</v>
      </c>
      <c r="H35" s="15" t="s">
        <v>14</v>
      </c>
      <c r="I35" s="15" t="s">
        <v>14</v>
      </c>
      <c r="J35" s="15" t="s">
        <v>13</v>
      </c>
      <c r="K35" s="15" t="s">
        <v>13</v>
      </c>
      <c r="L35" s="15" t="s">
        <v>13</v>
      </c>
      <c r="M35" s="22"/>
      <c r="N35" s="17">
        <v>9.68</v>
      </c>
      <c r="O35" s="6" t="s">
        <v>14</v>
      </c>
      <c r="P35" s="15">
        <v>2006</v>
      </c>
      <c r="Q35" s="15" t="s">
        <v>27</v>
      </c>
      <c r="R35" s="15" t="s">
        <v>25</v>
      </c>
      <c r="S35" s="7">
        <v>142</v>
      </c>
    </row>
    <row r="36" spans="1:19" x14ac:dyDescent="0.2">
      <c r="A36" s="15">
        <f t="shared" si="0"/>
        <v>34</v>
      </c>
      <c r="B36" s="21" t="s">
        <v>69</v>
      </c>
      <c r="D36" s="15" t="s">
        <v>72</v>
      </c>
      <c r="E36" s="15" t="s">
        <v>48</v>
      </c>
      <c r="F36" s="15" t="s">
        <v>13</v>
      </c>
      <c r="G36" s="15" t="s">
        <v>14</v>
      </c>
      <c r="H36" s="15" t="s">
        <v>14</v>
      </c>
      <c r="I36" s="15" t="s">
        <v>14</v>
      </c>
      <c r="J36" s="15" t="s">
        <v>14</v>
      </c>
      <c r="K36" s="15" t="s">
        <v>14</v>
      </c>
      <c r="L36" s="15" t="s">
        <v>14</v>
      </c>
      <c r="M36" s="22"/>
      <c r="N36" s="17">
        <v>0</v>
      </c>
      <c r="O36" s="6" t="s">
        <v>14</v>
      </c>
      <c r="P36" s="15">
        <v>2007</v>
      </c>
      <c r="Q36" s="15" t="s">
        <v>73</v>
      </c>
      <c r="R36" s="15" t="s">
        <v>25</v>
      </c>
      <c r="S36" s="7">
        <v>158</v>
      </c>
    </row>
    <row r="37" spans="1:19" x14ac:dyDescent="0.2">
      <c r="A37" s="15">
        <f t="shared" si="0"/>
        <v>35</v>
      </c>
      <c r="B37" s="21" t="s">
        <v>55</v>
      </c>
      <c r="D37" s="15" t="s">
        <v>11</v>
      </c>
      <c r="E37" s="15" t="s">
        <v>29</v>
      </c>
      <c r="F37" s="15" t="s">
        <v>13</v>
      </c>
      <c r="G37" s="15" t="s">
        <v>13</v>
      </c>
      <c r="H37" s="15" t="s">
        <v>14</v>
      </c>
      <c r="I37" s="15" t="s">
        <v>14</v>
      </c>
      <c r="J37" s="15" t="s">
        <v>13</v>
      </c>
      <c r="K37" s="15" t="s">
        <v>13</v>
      </c>
      <c r="L37" s="15" t="s">
        <v>13</v>
      </c>
      <c r="M37" s="22"/>
      <c r="N37" s="17">
        <v>21.5</v>
      </c>
      <c r="O37" s="6" t="s">
        <v>14</v>
      </c>
      <c r="P37" s="15">
        <v>2010</v>
      </c>
      <c r="Q37" s="15" t="s">
        <v>63</v>
      </c>
      <c r="R37" s="15" t="s">
        <v>25</v>
      </c>
      <c r="S37" s="15">
        <v>725</v>
      </c>
    </row>
    <row r="38" spans="1:19" x14ac:dyDescent="0.2">
      <c r="A38" s="15">
        <f t="shared" si="0"/>
        <v>36</v>
      </c>
      <c r="B38" s="21" t="s">
        <v>56</v>
      </c>
      <c r="D38" s="15" t="s">
        <v>11</v>
      </c>
      <c r="E38" s="15" t="s">
        <v>29</v>
      </c>
      <c r="F38" s="15" t="s">
        <v>13</v>
      </c>
      <c r="G38" s="15" t="s">
        <v>14</v>
      </c>
      <c r="H38" s="15" t="s">
        <v>14</v>
      </c>
      <c r="I38" s="15" t="s">
        <v>14</v>
      </c>
      <c r="J38" s="15" t="s">
        <v>13</v>
      </c>
      <c r="K38" s="15" t="s">
        <v>13</v>
      </c>
      <c r="L38" s="15" t="s">
        <v>14</v>
      </c>
      <c r="M38" s="22"/>
      <c r="N38" s="17">
        <v>5.6</v>
      </c>
      <c r="O38" s="6" t="s">
        <v>14</v>
      </c>
      <c r="P38" s="15">
        <v>2012</v>
      </c>
      <c r="Q38" s="15" t="s">
        <v>64</v>
      </c>
      <c r="R38" s="15" t="s">
        <v>25</v>
      </c>
      <c r="S38" s="7">
        <v>739</v>
      </c>
    </row>
    <row r="39" spans="1:19" x14ac:dyDescent="0.2">
      <c r="A39" s="15">
        <f t="shared" si="0"/>
        <v>37</v>
      </c>
      <c r="B39" s="21" t="s">
        <v>57</v>
      </c>
      <c r="D39" s="15" t="s">
        <v>11</v>
      </c>
      <c r="E39" s="15" t="s">
        <v>29</v>
      </c>
      <c r="F39" s="15" t="s">
        <v>13</v>
      </c>
      <c r="G39" s="15" t="s">
        <v>14</v>
      </c>
      <c r="H39" s="15" t="s">
        <v>14</v>
      </c>
      <c r="I39" s="15" t="s">
        <v>14</v>
      </c>
      <c r="J39" s="15" t="s">
        <v>13</v>
      </c>
      <c r="K39" s="15" t="s">
        <v>13</v>
      </c>
      <c r="L39" s="15" t="s">
        <v>14</v>
      </c>
      <c r="M39" s="22"/>
      <c r="N39" s="17">
        <v>20.84</v>
      </c>
      <c r="O39" s="6" t="s">
        <v>14</v>
      </c>
      <c r="P39" s="15">
        <v>2010</v>
      </c>
      <c r="Q39" s="15" t="s">
        <v>31</v>
      </c>
      <c r="R39" s="15" t="s">
        <v>25</v>
      </c>
      <c r="S39" s="7">
        <v>292</v>
      </c>
    </row>
    <row r="40" spans="1:19" x14ac:dyDescent="0.2">
      <c r="A40" s="15">
        <f t="shared" si="0"/>
        <v>38</v>
      </c>
      <c r="B40" s="21" t="s">
        <v>57</v>
      </c>
      <c r="D40" s="15" t="s">
        <v>34</v>
      </c>
      <c r="E40" s="15" t="s">
        <v>29</v>
      </c>
      <c r="F40" s="15" t="s">
        <v>13</v>
      </c>
      <c r="G40" s="15" t="s">
        <v>14</v>
      </c>
      <c r="H40" s="15" t="s">
        <v>14</v>
      </c>
      <c r="I40" s="15" t="s">
        <v>14</v>
      </c>
      <c r="J40" s="15" t="s">
        <v>13</v>
      </c>
      <c r="K40" s="15" t="s">
        <v>13</v>
      </c>
      <c r="L40" s="15" t="s">
        <v>14</v>
      </c>
      <c r="M40" s="22"/>
      <c r="N40" s="17">
        <v>0</v>
      </c>
      <c r="O40" s="6" t="s">
        <v>14</v>
      </c>
      <c r="P40" s="15">
        <v>2009</v>
      </c>
      <c r="Q40" s="15" t="s">
        <v>31</v>
      </c>
      <c r="R40" s="15" t="s">
        <v>25</v>
      </c>
      <c r="S40" s="7">
        <v>112</v>
      </c>
    </row>
    <row r="41" spans="1:19" x14ac:dyDescent="0.2">
      <c r="A41" s="15">
        <f t="shared" si="0"/>
        <v>39</v>
      </c>
      <c r="B41" s="21" t="s">
        <v>70</v>
      </c>
      <c r="D41" s="15" t="s">
        <v>34</v>
      </c>
      <c r="E41" s="15" t="s">
        <v>29</v>
      </c>
      <c r="F41" s="15" t="s">
        <v>13</v>
      </c>
      <c r="G41" s="15" t="s">
        <v>14</v>
      </c>
      <c r="H41" s="15" t="s">
        <v>14</v>
      </c>
      <c r="I41" s="15" t="s">
        <v>14</v>
      </c>
      <c r="J41" s="15" t="s">
        <v>13</v>
      </c>
      <c r="K41" s="15" t="s">
        <v>13</v>
      </c>
      <c r="L41" s="15" t="s">
        <v>13</v>
      </c>
      <c r="M41" s="22"/>
      <c r="N41" s="17">
        <v>131.1</v>
      </c>
      <c r="O41" s="6" t="s">
        <v>14</v>
      </c>
      <c r="P41" s="15">
        <v>2012</v>
      </c>
      <c r="Q41" s="15" t="s">
        <v>31</v>
      </c>
      <c r="R41" s="15" t="s">
        <v>25</v>
      </c>
      <c r="S41" s="15">
        <v>407</v>
      </c>
    </row>
  </sheetData>
  <autoFilter ref="A2:S41" xr:uid="{00000000-0009-0000-0000-000000000000}">
    <sortState xmlns:xlrd2="http://schemas.microsoft.com/office/spreadsheetml/2017/richdata2" ref="A3:S41">
      <sortCondition ref="B2:B41"/>
    </sortState>
  </autoFilter>
  <sortState xmlns:xlrd2="http://schemas.microsoft.com/office/spreadsheetml/2017/richdata2" ref="A5:R44">
    <sortCondition ref="B5:B4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31"/>
  <sheetViews>
    <sheetView tabSelected="1" workbookViewId="0">
      <selection activeCell="J1" sqref="J1"/>
    </sheetView>
  </sheetViews>
  <sheetFormatPr baseColWidth="10" defaultColWidth="11" defaultRowHeight="16" x14ac:dyDescent="0.2"/>
  <cols>
    <col min="2" max="2" width="40.6640625" bestFit="1" customWidth="1"/>
    <col min="3" max="3" width="11" style="1"/>
    <col min="4" max="4" width="12" customWidth="1"/>
  </cols>
  <sheetData>
    <row r="3" spans="2:9" x14ac:dyDescent="0.2">
      <c r="C3" s="27" t="s">
        <v>18</v>
      </c>
      <c r="D3" s="26" t="s">
        <v>105</v>
      </c>
      <c r="E3" s="26"/>
      <c r="G3" s="26" t="s">
        <v>17</v>
      </c>
      <c r="H3" s="26"/>
    </row>
    <row r="4" spans="2:9" x14ac:dyDescent="0.2">
      <c r="C4" s="28"/>
      <c r="D4" s="5" t="s">
        <v>13</v>
      </c>
      <c r="E4" s="5" t="s">
        <v>14</v>
      </c>
      <c r="F4" s="14" t="s">
        <v>107</v>
      </c>
      <c r="G4" s="5" t="s">
        <v>13</v>
      </c>
      <c r="H4" s="5" t="s">
        <v>14</v>
      </c>
      <c r="I4" s="14" t="s">
        <v>107</v>
      </c>
    </row>
    <row r="5" spans="2:9" x14ac:dyDescent="0.2">
      <c r="B5" s="2" t="s">
        <v>3</v>
      </c>
      <c r="C5" s="3">
        <f>COUNTIF(Sheet1!F3:F41,"Yes")</f>
        <v>25</v>
      </c>
      <c r="D5" s="4">
        <f>AVERAGEIF(Sheet1!F3:F43,"Yes",Sheet1!S3:S43)</f>
        <v>368.76</v>
      </c>
      <c r="E5" s="4">
        <f>AVERAGEIF(Sheet1!F3:F43,"No",Sheet1!S3:S43)</f>
        <v>307.28571428571428</v>
      </c>
      <c r="F5" s="4">
        <f>D5-E5</f>
        <v>61.474285714285713</v>
      </c>
      <c r="G5" s="25">
        <f>MEDIAN(Sheet1!S3:S5,Sheet1!S7,Sheet1!S8,Sheet1!S11,Sheet1!S13,Sheet1!S14,Sheet1!S17,Sheet1!S18,Sheet1!S19,Sheet1!S20,Sheet1!S23,Sheet1!S24,Sheet1!S27,Sheet1!S28,Sheet1!S31,Sheet1!S32,Sheet1!S33,Sheet1!S36,Sheet1!S37,Sheet1!S38:S41)</f>
        <v>337</v>
      </c>
      <c r="H5" s="25">
        <f>MEDIAN(Sheet1!S6,Sheet1!S9,Sheet1!S10,Sheet1!S12,Sheet1!S15:S16,Sheet1!S21:S22,Sheet1!S25:S26,Sheet1!S29:S30,Sheet1!S34:S35)</f>
        <v>256.5</v>
      </c>
      <c r="I5" s="25">
        <f>G5-H5</f>
        <v>80.5</v>
      </c>
    </row>
    <row r="6" spans="2:9" x14ac:dyDescent="0.2">
      <c r="B6" s="2" t="s">
        <v>112</v>
      </c>
      <c r="C6" s="3">
        <f>COUNTIF(Sheet1!G3:G41,"Yes")</f>
        <v>9</v>
      </c>
      <c r="D6" s="4">
        <f>AVERAGEIF(Sheet1!G3:G43,"Yes",Sheet1!S3:S43)</f>
        <v>400.88888888888891</v>
      </c>
      <c r="E6" s="4">
        <f>AVERAGEIF(Sheet1!G3:G43,"No",Sheet1!S3:S43)</f>
        <v>330.43333333333334</v>
      </c>
      <c r="F6" s="4">
        <f t="shared" ref="F6:F12" si="0">D6-E6</f>
        <v>70.455555555555577</v>
      </c>
      <c r="G6" s="25">
        <f>MEDIAN(Sheet1!S7,Sheet1!S8,Sheet1!S11,Sheet1!S14,Sheet1!S23,Sheet1!S27,Sheet1!S28,Sheet1!S33,Sheet1!S37)</f>
        <v>354</v>
      </c>
      <c r="H6" s="25">
        <f>MEDIAN(Sheet1!S3:S6,Sheet1!S9:S10,Sheet1!S12:S13,Sheet1!S15:S22,Sheet1!S24:S26,Sheet1!S29:S32,Sheet1!S34:S36,Sheet1!S38:S41)</f>
        <v>297</v>
      </c>
      <c r="I6" s="25">
        <f t="shared" ref="I6:I12" si="1">G6-H6</f>
        <v>57</v>
      </c>
    </row>
    <row r="7" spans="2:9" x14ac:dyDescent="0.2">
      <c r="B7" s="2" t="s">
        <v>113</v>
      </c>
      <c r="C7" s="3">
        <f>COUNTIF(Sheet1!H3:H41,"Yes")</f>
        <v>5</v>
      </c>
      <c r="D7" s="4">
        <f>AVERAGEIF(Sheet1!H3:H43,"Yes",Sheet1!S3:S43)</f>
        <v>428.8</v>
      </c>
      <c r="E7" s="4">
        <f>AVERAGEIF(Sheet1!H3:H43,"No",Sheet1!S3:S43)</f>
        <v>317.8</v>
      </c>
      <c r="F7" s="4">
        <f t="shared" si="0"/>
        <v>111</v>
      </c>
      <c r="G7" s="25">
        <f>MEDIAN(Sheet1!S4,Sheet1!S19,Sheet1!S29:S30)</f>
        <v>456</v>
      </c>
      <c r="H7" s="25">
        <f>MEDIAN(Sheet1!S34:S41,Sheet1!S31:S32,Sheet1!S23:S28,Sheet1!S21,Sheet1!S18,Sheet1!S10:S17,Sheet1!S7,Sheet1!S6,Sheet1!S5,Sheet1!S3)</f>
        <v>309.5</v>
      </c>
      <c r="I7" s="25">
        <f t="shared" si="1"/>
        <v>146.5</v>
      </c>
    </row>
    <row r="8" spans="2:9" x14ac:dyDescent="0.2">
      <c r="B8" s="2" t="s">
        <v>114</v>
      </c>
      <c r="C8" s="3">
        <f>COUNTIF(Sheet1!I3:I42,"Yes")</f>
        <v>3</v>
      </c>
      <c r="D8" s="4">
        <f>AVERAGEIF(Sheet1!I3:I41,"Yes",Sheet1!S3:S41)</f>
        <v>404.66666666666669</v>
      </c>
      <c r="E8" s="4">
        <f>AVERAGEIF(Sheet1!I3:I41,"No",Sheet1!S3:S41)</f>
        <v>341.86111111111109</v>
      </c>
      <c r="F8" s="4">
        <f t="shared" si="0"/>
        <v>62.8055555555556</v>
      </c>
      <c r="G8" s="25">
        <f>MEDIAN(Sheet1!S29:S30,Sheet1!S4)</f>
        <v>380</v>
      </c>
      <c r="H8" s="25">
        <f>MEDIAN(Sheet1!S3,Sheet1!S5:S28,Sheet1!S31:S41)</f>
        <v>311.5</v>
      </c>
      <c r="I8" s="25">
        <f t="shared" si="1"/>
        <v>68.5</v>
      </c>
    </row>
    <row r="9" spans="2:9" x14ac:dyDescent="0.2">
      <c r="B9" s="2" t="s">
        <v>115</v>
      </c>
      <c r="C9" s="3">
        <f>COUNTIF(Sheet1!J3:J41,"Yes")</f>
        <v>36</v>
      </c>
      <c r="D9" s="4">
        <f>AVERAGEIF(Sheet1!J3:J41,"Yes",Sheet1!S3:S41)</f>
        <v>364.75</v>
      </c>
      <c r="E9" s="4">
        <f>AVERAGEIF(Sheet1!K3:K41,"No",Sheet1!S3:S43)</f>
        <v>119</v>
      </c>
      <c r="F9" s="4">
        <f t="shared" si="0"/>
        <v>245.75</v>
      </c>
      <c r="G9" s="25">
        <f>MEDIAN(Sheet1!S3:S16,Sheet1!S18:S21,Sheet1!S23:S35,Sheet1!S37:S41)</f>
        <v>331.5</v>
      </c>
      <c r="H9" s="25">
        <f>MEDIAN(Sheet1!S36,Sheet1!S22,Sheet1!S17)</f>
        <v>155</v>
      </c>
      <c r="I9" s="25">
        <f t="shared" si="1"/>
        <v>176.5</v>
      </c>
    </row>
    <row r="10" spans="2:9" x14ac:dyDescent="0.2">
      <c r="B10" s="2" t="s">
        <v>116</v>
      </c>
      <c r="C10" s="3">
        <f>COUNTIF(Sheet1!K3:K41,"Yes")</f>
        <v>33</v>
      </c>
      <c r="D10" s="4">
        <f>AVERAGEIF(Sheet1!K3:K43,"Yes",Sheet1!S3:S43)</f>
        <v>388.09090909090907</v>
      </c>
      <c r="E10" s="4">
        <f>AVERAGEIF(Sheet1!K3:K41,"No",Sheet1!S3:S41)</f>
        <v>119</v>
      </c>
      <c r="F10" s="4">
        <f t="shared" si="0"/>
        <v>269.09090909090907</v>
      </c>
      <c r="G10" s="25">
        <f>MEDIAN(Sheet1!S3:S4,Sheet1!S7:S16,Sheet1!S18:S20,Sheet1!S23:S34,Sheet1!S35,Sheet1!S37:S41)</f>
        <v>337</v>
      </c>
      <c r="H10" s="25">
        <f>MEDIAN(Sheet1!S36,Sheet1!S21:S22,Sheet1!S17,Sheet1!S5:S6)</f>
        <v>113</v>
      </c>
      <c r="I10" s="25">
        <f t="shared" si="1"/>
        <v>224</v>
      </c>
    </row>
    <row r="11" spans="2:9" x14ac:dyDescent="0.2">
      <c r="B11" s="2" t="s">
        <v>76</v>
      </c>
      <c r="C11" s="3">
        <f>COUNTIF(Sheet1!L3:L41,"Yes")</f>
        <v>10</v>
      </c>
      <c r="D11" s="4">
        <f>AVERAGEIF(Sheet1!L3:L43,"Yes",Sheet1!S3:S43)</f>
        <v>361</v>
      </c>
      <c r="E11" s="4">
        <f>AVERAGEIF(Sheet1!L3:L43,"No",Sheet1!S3:S43)</f>
        <v>341.75862068965517</v>
      </c>
      <c r="F11" s="4">
        <f t="shared" si="0"/>
        <v>19.241379310344826</v>
      </c>
      <c r="G11" s="25">
        <f>MEDIAN(Sheet1!S5,Sheet1!S10:S11,Sheet1!S13,Sheet1!S29:S30,Sheet1!S33,Sheet1!S35,Sheet1!S37,Sheet1!S41)</f>
        <v>331.5</v>
      </c>
      <c r="H11" s="25">
        <f>MEDIAN(Sheet1!S38:S40,Sheet1!S36,Sheet1!S34,Sheet1!S31:S32,Sheet1!S20:S28,Sheet1!S14:S19,Sheet1!S12,Sheet1!S6:S9,Sheet1!S3:S4)</f>
        <v>296</v>
      </c>
      <c r="I11" s="25">
        <f t="shared" si="1"/>
        <v>35.5</v>
      </c>
    </row>
    <row r="12" spans="2:9" x14ac:dyDescent="0.2">
      <c r="B12" s="2" t="s">
        <v>117</v>
      </c>
      <c r="C12" s="3">
        <f>COUNTIF(Sheet1!O3:O41,"Yes")</f>
        <v>11</v>
      </c>
      <c r="D12" s="4">
        <f>AVERAGEIF(Sheet1!O3:O43,"Yes",Sheet1!S3:S43)</f>
        <v>390</v>
      </c>
      <c r="E12" s="4">
        <f>AVERAGEIF(Sheet1!O3:O43,"No",Sheet1!S3:S43)</f>
        <v>329.67857142857144</v>
      </c>
      <c r="F12" s="4">
        <f t="shared" si="0"/>
        <v>60.321428571428555</v>
      </c>
      <c r="G12" s="25">
        <f>MEDIAN(Sheet1!S30,Sheet1!S29,Sheet1!S24:S25,Sheet1!S22,Sheet1!S18:S19,Sheet1!S8:S9,Sheet1!S5:S6)</f>
        <v>302</v>
      </c>
      <c r="H12" s="25">
        <f>MEDIAN(Sheet1!S3:S4,Sheet1!S7,Sheet1!S10:S17,Sheet1!S20:S21,Sheet1!S23,Sheet1!S26:S28,Sheet1!S31:S41)</f>
        <v>327</v>
      </c>
      <c r="I12" s="25">
        <f t="shared" si="1"/>
        <v>-25</v>
      </c>
    </row>
    <row r="15" spans="2:9" ht="15.75" customHeight="1" x14ac:dyDescent="0.2">
      <c r="C15" s="27" t="s">
        <v>20</v>
      </c>
      <c r="D15" s="29" t="s">
        <v>17</v>
      </c>
      <c r="E15" s="29" t="s">
        <v>106</v>
      </c>
      <c r="F15" s="29" t="s">
        <v>105</v>
      </c>
    </row>
    <row r="16" spans="2:9" x14ac:dyDescent="0.2">
      <c r="C16" s="28"/>
      <c r="D16" s="30"/>
      <c r="E16" s="30"/>
      <c r="F16" s="30"/>
    </row>
    <row r="17" spans="2:6" x14ac:dyDescent="0.2">
      <c r="B17" s="2" t="s">
        <v>19</v>
      </c>
      <c r="C17" s="3">
        <v>19</v>
      </c>
      <c r="D17" s="3">
        <v>296</v>
      </c>
      <c r="E17" s="4">
        <f t="shared" ref="E17:E22" si="2">D17/30.5</f>
        <v>9.7049180327868854</v>
      </c>
      <c r="F17" s="12">
        <v>358</v>
      </c>
    </row>
    <row r="18" spans="2:6" x14ac:dyDescent="0.2">
      <c r="B18" s="2" t="s">
        <v>34</v>
      </c>
      <c r="C18" s="3">
        <v>8</v>
      </c>
      <c r="D18" s="3">
        <v>173</v>
      </c>
      <c r="E18" s="4">
        <f t="shared" si="2"/>
        <v>5.6721311475409832</v>
      </c>
      <c r="F18" s="12">
        <v>246</v>
      </c>
    </row>
    <row r="19" spans="2:6" x14ac:dyDescent="0.2">
      <c r="B19" s="2" t="s">
        <v>12</v>
      </c>
      <c r="C19" s="3">
        <v>6</v>
      </c>
      <c r="D19" s="3">
        <v>393</v>
      </c>
      <c r="E19" s="4">
        <f t="shared" si="2"/>
        <v>12.885245901639344</v>
      </c>
      <c r="F19" s="12">
        <v>471</v>
      </c>
    </row>
    <row r="20" spans="2:6" x14ac:dyDescent="0.2">
      <c r="B20" s="2" t="s">
        <v>74</v>
      </c>
      <c r="C20" s="3">
        <v>1</v>
      </c>
      <c r="D20" s="3">
        <v>343</v>
      </c>
      <c r="E20" s="4">
        <f t="shared" si="2"/>
        <v>11.245901639344263</v>
      </c>
      <c r="F20" s="12"/>
    </row>
    <row r="21" spans="2:6" x14ac:dyDescent="0.2">
      <c r="B21" s="2" t="s">
        <v>103</v>
      </c>
      <c r="C21" s="3">
        <v>4</v>
      </c>
      <c r="D21" s="3">
        <f>MEDIAN(Sheet1!S38:S41)</f>
        <v>349.5</v>
      </c>
      <c r="E21" s="4">
        <f t="shared" si="2"/>
        <v>11.459016393442623</v>
      </c>
      <c r="F21" s="12"/>
    </row>
    <row r="22" spans="2:6" x14ac:dyDescent="0.2">
      <c r="B22" s="2" t="s">
        <v>104</v>
      </c>
      <c r="C22" s="3">
        <v>1</v>
      </c>
      <c r="D22" s="3">
        <v>327</v>
      </c>
      <c r="E22" s="4">
        <f t="shared" si="2"/>
        <v>10.721311475409836</v>
      </c>
      <c r="F22" s="12"/>
    </row>
    <row r="24" spans="2:6" x14ac:dyDescent="0.2">
      <c r="C24" s="27" t="s">
        <v>20</v>
      </c>
      <c r="D24" s="29" t="s">
        <v>17</v>
      </c>
      <c r="E24" s="29" t="s">
        <v>106</v>
      </c>
      <c r="F24" s="29" t="s">
        <v>105</v>
      </c>
    </row>
    <row r="25" spans="2:6" x14ac:dyDescent="0.2">
      <c r="C25" s="28"/>
      <c r="D25" s="30"/>
      <c r="E25" s="30"/>
      <c r="F25" s="30"/>
    </row>
    <row r="26" spans="2:6" x14ac:dyDescent="0.2">
      <c r="B26" t="s">
        <v>42</v>
      </c>
      <c r="C26" s="1">
        <v>3</v>
      </c>
      <c r="D26" s="1">
        <v>155</v>
      </c>
      <c r="E26" s="13">
        <f t="shared" ref="E26:E31" si="3">D26/30.5</f>
        <v>5.081967213114754</v>
      </c>
      <c r="F26" s="11">
        <v>141</v>
      </c>
    </row>
    <row r="27" spans="2:6" x14ac:dyDescent="0.2">
      <c r="B27" t="s">
        <v>86</v>
      </c>
      <c r="C27" s="1">
        <v>2</v>
      </c>
      <c r="D27" s="1">
        <v>105</v>
      </c>
      <c r="E27" s="13">
        <f t="shared" si="3"/>
        <v>3.442622950819672</v>
      </c>
      <c r="F27" s="11">
        <v>105</v>
      </c>
    </row>
    <row r="28" spans="2:6" x14ac:dyDescent="0.2">
      <c r="B28" t="s">
        <v>62</v>
      </c>
      <c r="C28" s="1">
        <v>1</v>
      </c>
      <c r="D28" s="1">
        <v>215</v>
      </c>
      <c r="E28" s="13">
        <f t="shared" si="3"/>
        <v>7.0491803278688527</v>
      </c>
      <c r="F28" s="11">
        <v>215</v>
      </c>
    </row>
    <row r="29" spans="2:6" x14ac:dyDescent="0.2">
      <c r="B29" t="s">
        <v>25</v>
      </c>
      <c r="C29" s="1">
        <v>26</v>
      </c>
      <c r="D29" s="1">
        <v>337</v>
      </c>
      <c r="E29" s="13">
        <f t="shared" si="3"/>
        <v>11.049180327868852</v>
      </c>
      <c r="F29" s="11">
        <v>349</v>
      </c>
    </row>
    <row r="30" spans="2:6" x14ac:dyDescent="0.2">
      <c r="B30" t="s">
        <v>46</v>
      </c>
      <c r="C30" s="1">
        <v>5</v>
      </c>
      <c r="D30" s="1">
        <v>532</v>
      </c>
      <c r="E30" s="13">
        <f t="shared" si="3"/>
        <v>17.442622950819672</v>
      </c>
      <c r="F30" s="11">
        <v>471</v>
      </c>
    </row>
    <row r="31" spans="2:6" x14ac:dyDescent="0.2">
      <c r="B31" t="s">
        <v>36</v>
      </c>
      <c r="C31" s="1">
        <v>2</v>
      </c>
      <c r="D31" s="1">
        <v>619</v>
      </c>
      <c r="E31" s="13">
        <f t="shared" si="3"/>
        <v>20.295081967213115</v>
      </c>
      <c r="F31" s="11">
        <v>619</v>
      </c>
    </row>
  </sheetData>
  <mergeCells count="11">
    <mergeCell ref="G3:H3"/>
    <mergeCell ref="C24:C25"/>
    <mergeCell ref="D24:D25"/>
    <mergeCell ref="E24:E25"/>
    <mergeCell ref="F24:F25"/>
    <mergeCell ref="D3:E3"/>
    <mergeCell ref="C3:C4"/>
    <mergeCell ref="C15:C16"/>
    <mergeCell ref="D15:D16"/>
    <mergeCell ref="F15:F16"/>
    <mergeCell ref="E15:E1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Summary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Young</dc:creator>
  <cp:lastModifiedBy>Username</cp:lastModifiedBy>
  <dcterms:created xsi:type="dcterms:W3CDTF">2014-06-05T22:25:08Z</dcterms:created>
  <dcterms:modified xsi:type="dcterms:W3CDTF">2020-10-20T20:01:40Z</dcterms:modified>
</cp:coreProperties>
</file>